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wirvisionsystems.sharepoint.com/sites/Swird/Shared Documents/Commercial/Applications Engineering/Calculators/"/>
    </mc:Choice>
  </mc:AlternateContent>
  <xr:revisionPtr revIDLastSave="429" documentId="13_ncr:201_{56ECF77B-6C6C-48E8-B63F-8EEAF5F34675}" xr6:coauthVersionLast="47" xr6:coauthVersionMax="47" xr10:uidLastSave="{DA98F8CC-02A1-4308-BCDB-B8B172EB6540}"/>
  <workbookProtection workbookAlgorithmName="SHA-512" workbookHashValue="hyC8x5GpmlAVjG62sFcBOwLd7/cXcEJugCcb0YOeVYClvsvzE8rsnn5wEu4TBeccTP83mefVhxiWLR2NbTb/ZQ==" workbookSaltValue="D9wpoiIhtSRbuzWMnVoAxQ==" workbookSpinCount="100000" lockStructure="1"/>
  <bookViews>
    <workbookView xWindow="-120" yWindow="-120" windowWidth="29040" windowHeight="15720" activeTab="2" xr2:uid="{00000000-000D-0000-FFFF-FFFF00000000}"/>
  </bookViews>
  <sheets>
    <sheet name="Inputs" sheetId="11" r:id="rId1"/>
    <sheet name="Acuros® SWIR" sheetId="17" r:id="rId2"/>
    <sheet name="Acuros® eSWIR" sheetId="12" r:id="rId3"/>
    <sheet name="Calculations" sheetId="18" state="hidden" r:id="rId4"/>
    <sheet name="QE" sheetId="16" state="hidden" r:id="rId5"/>
  </sheets>
  <definedNames>
    <definedName name="Acuros_Idark_densityReference">Calculations!$D$2:$I$2</definedName>
    <definedName name="bitDepth">Inputs!$C$9:$I$9</definedName>
    <definedName name="Camera_Name">Inputs!$C$8:$I$8</definedName>
    <definedName name="cConst" localSheetId="3">Calculations!$C$5</definedName>
    <definedName name="cConst" localSheetId="0">Calculations!$C$5</definedName>
    <definedName name="degConst" localSheetId="0">Calculations!$C$8</definedName>
    <definedName name="elec_to_C">Calculations!$C$9</definedName>
    <definedName name="EsMax">Inputs!$C$7</definedName>
    <definedName name="EsMin">Inputs!$C$6</definedName>
    <definedName name="eSWIR" localSheetId="1">'Acuros® SWIR'!$Q$1:$AG$64</definedName>
    <definedName name="eSWIR">'Acuros® eSWIR'!$Q$1:$AG$64</definedName>
    <definedName name="frameRate">Calculations!$C$3</definedName>
    <definedName name="FWC" localSheetId="3">Calculations!$C$14:$I$14</definedName>
    <definedName name="FWC" localSheetId="0">Calculations!$C$14:$I$14</definedName>
    <definedName name="FWCspec" localSheetId="0">Inputs!$C$16:$I$16</definedName>
    <definedName name="hConst" localSheetId="3">Calculations!$C$4</definedName>
    <definedName name="hConst" localSheetId="0">Calculations!$C$4</definedName>
    <definedName name="Idark" localSheetId="3">Calculations!#REF!</definedName>
    <definedName name="Idark" localSheetId="0">Calculations!#REF!</definedName>
    <definedName name="Idark_Units">Inputs!$C$12</definedName>
    <definedName name="Idark_Val">Inputs!$C$13:$I$13</definedName>
    <definedName name="IdarkConv">Calculations!$C$16:$I$16</definedName>
    <definedName name="IdarkDensity" localSheetId="3">Calculations!#REF!</definedName>
    <definedName name="IdarkDensity" localSheetId="0">Calculations!#REF!</definedName>
    <definedName name="IdarkDensityNAperCM2" localSheetId="3">Inputs!#REF!</definedName>
    <definedName name="IdarkDensityNAperCM2" localSheetId="0">Inputs!#REF!</definedName>
    <definedName name="IdarkElec" localSheetId="3">Inputs!#REF!</definedName>
    <definedName name="IdarkElec" localSheetId="0">Inputs!#REF!</definedName>
    <definedName name="IdarkFA" localSheetId="3">Inputs!#REF!</definedName>
    <definedName name="IdarkFA" localSheetId="0">Inputs!#REF!</definedName>
    <definedName name="IdarkOpT" localSheetId="3">Calculations!$C$18:$I$18</definedName>
    <definedName name="IdarkOpT" localSheetId="0">Calculations!$C$18:$I$18</definedName>
    <definedName name="IdarkRefT" localSheetId="3">Calculations!$C$17:$I$17</definedName>
    <definedName name="IdarkRefT" localSheetId="0">Calculations!$C$17:$I$17</definedName>
    <definedName name="kConst" localSheetId="0">Calculations!$C$6</definedName>
    <definedName name="lambda" localSheetId="3">Calculations!$C$10:$I$10</definedName>
    <definedName name="lambda" localSheetId="0">Calculations!$C$10:$I$10</definedName>
    <definedName name="lambdaNM">Inputs!$C$4</definedName>
    <definedName name="OperatingTemp">Inputs!$C$3</definedName>
    <definedName name="pixSize" localSheetId="3">Calculations!$C$11:$I$11</definedName>
    <definedName name="pixSize" localSheetId="0">Calculations!$C$11:$I$11</definedName>
    <definedName name="pixSizeUM" localSheetId="3">Inputs!$C$10:$I$10</definedName>
    <definedName name="pixSizeUM" localSheetId="0">Inputs!$C$10:$I$10</definedName>
    <definedName name="qConst" localSheetId="3">Calculations!$C$7</definedName>
    <definedName name="qConst" localSheetId="0">Calculations!$C$7</definedName>
    <definedName name="QE" localSheetId="3">Inputs!$C$11:$I$11</definedName>
    <definedName name="QE" localSheetId="0">Inputs!$C$11:$I$11</definedName>
    <definedName name="SigmaDRead">Inputs!$C$17:$I$17</definedName>
    <definedName name="Tdouble" localSheetId="3">Inputs!$C$15:$I$15</definedName>
    <definedName name="Tdouble" localSheetId="0">Inputs!$C$15:$I$15</definedName>
    <definedName name="Texp">Inputs!$C$5</definedName>
    <definedName name="tMax">Calculations!$C$12:$I$12</definedName>
    <definedName name="Top">Inputs!$C$3</definedName>
    <definedName name="Tspec" localSheetId="3">Inputs!$C$14:$I$14</definedName>
    <definedName name="Tspec" localSheetId="0">Inputs!$C$14:$I$14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1" l="1"/>
  <c r="C11" i="18"/>
  <c r="D11" i="18"/>
  <c r="E11" i="18"/>
  <c r="F11" i="18"/>
  <c r="G11" i="18"/>
  <c r="H11" i="18"/>
  <c r="I11" i="18"/>
  <c r="E23" i="18"/>
  <c r="F23" i="18"/>
  <c r="G23" i="18"/>
  <c r="H23" i="18"/>
  <c r="I23" i="18"/>
  <c r="D23" i="18"/>
  <c r="C23" i="18"/>
  <c r="I13" i="11"/>
  <c r="E13" i="11"/>
  <c r="F13" i="11"/>
  <c r="G13" i="11"/>
  <c r="H13" i="11"/>
  <c r="C13" i="18" a="1"/>
  <c r="C13" i="18" s="1"/>
  <c r="C3" i="18"/>
  <c r="C16" i="18"/>
  <c r="D16" i="18"/>
  <c r="E16" i="18"/>
  <c r="F16" i="18"/>
  <c r="G16" i="18"/>
  <c r="H16" i="18"/>
  <c r="I16" i="18"/>
  <c r="M1" i="18"/>
  <c r="N1" i="18"/>
  <c r="O1" i="18"/>
  <c r="P1" i="18"/>
  <c r="C1" i="18" a="1"/>
  <c r="C1" i="18" s="1"/>
  <c r="J13" i="11"/>
  <c r="B1054" i="18"/>
  <c r="B1053" i="18"/>
  <c r="B1052" i="18"/>
  <c r="B1051" i="18"/>
  <c r="B1050" i="18"/>
  <c r="B1049" i="18"/>
  <c r="B1048" i="18"/>
  <c r="B1047" i="18"/>
  <c r="B1046" i="18"/>
  <c r="B1045" i="18"/>
  <c r="B1044" i="18"/>
  <c r="B1043" i="18"/>
  <c r="B1042" i="18"/>
  <c r="B1041" i="18"/>
  <c r="B1040" i="18"/>
  <c r="B1039" i="18"/>
  <c r="B1038" i="18"/>
  <c r="B1037" i="18"/>
  <c r="B1036" i="18"/>
  <c r="B1035" i="18"/>
  <c r="B1034" i="18"/>
  <c r="B1033" i="18"/>
  <c r="B1032" i="18"/>
  <c r="B1031" i="18"/>
  <c r="B1030" i="18"/>
  <c r="B1029" i="18"/>
  <c r="B1028" i="18"/>
  <c r="B1027" i="18"/>
  <c r="B1026" i="18"/>
  <c r="B1025" i="18"/>
  <c r="B1024" i="18"/>
  <c r="B1023" i="18"/>
  <c r="B1022" i="18"/>
  <c r="B1021" i="18"/>
  <c r="B1020" i="18"/>
  <c r="B1019" i="18"/>
  <c r="B1018" i="18"/>
  <c r="B1017" i="18"/>
  <c r="B1016" i="18"/>
  <c r="B1015" i="18"/>
  <c r="B1014" i="18"/>
  <c r="B1013" i="18"/>
  <c r="B1012" i="18"/>
  <c r="B1011" i="18"/>
  <c r="B1010" i="18"/>
  <c r="B1009" i="18"/>
  <c r="B1008" i="18"/>
  <c r="B1007" i="18"/>
  <c r="B1006" i="18"/>
  <c r="B1005" i="18"/>
  <c r="B1004" i="18"/>
  <c r="B1003" i="18"/>
  <c r="B1002" i="18"/>
  <c r="B1001" i="18"/>
  <c r="B1000" i="18"/>
  <c r="B999" i="18"/>
  <c r="B998" i="18"/>
  <c r="B997" i="18"/>
  <c r="B996" i="18"/>
  <c r="B995" i="18"/>
  <c r="B994" i="18"/>
  <c r="B993" i="18"/>
  <c r="B992" i="18"/>
  <c r="B991" i="18"/>
  <c r="B990" i="18"/>
  <c r="B989" i="18"/>
  <c r="B988" i="18"/>
  <c r="B987" i="18"/>
  <c r="B986" i="18"/>
  <c r="B985" i="18"/>
  <c r="B984" i="18"/>
  <c r="B983" i="18"/>
  <c r="B982" i="18"/>
  <c r="B981" i="18"/>
  <c r="B980" i="18"/>
  <c r="B979" i="18"/>
  <c r="B978" i="18"/>
  <c r="B977" i="18"/>
  <c r="B976" i="18"/>
  <c r="B975" i="18"/>
  <c r="B974" i="18"/>
  <c r="B973" i="18"/>
  <c r="B972" i="18"/>
  <c r="B971" i="18"/>
  <c r="B970" i="18"/>
  <c r="B969" i="18"/>
  <c r="B968" i="18"/>
  <c r="B967" i="18"/>
  <c r="B966" i="18"/>
  <c r="B965" i="18"/>
  <c r="B964" i="18"/>
  <c r="B963" i="18"/>
  <c r="B962" i="18"/>
  <c r="B961" i="18"/>
  <c r="B960" i="18"/>
  <c r="B959" i="18"/>
  <c r="B958" i="18"/>
  <c r="B957" i="18"/>
  <c r="B956" i="18"/>
  <c r="B955" i="18"/>
  <c r="B954" i="18"/>
  <c r="I953" i="18"/>
  <c r="H953" i="18"/>
  <c r="G953" i="18"/>
  <c r="F953" i="18"/>
  <c r="E953" i="18"/>
  <c r="D953" i="18"/>
  <c r="C953" i="18"/>
  <c r="B951" i="18"/>
  <c r="B950" i="18"/>
  <c r="B949" i="18"/>
  <c r="B948" i="18"/>
  <c r="B947" i="18"/>
  <c r="B946" i="18"/>
  <c r="B945" i="18"/>
  <c r="B944" i="18"/>
  <c r="B943" i="18"/>
  <c r="B942" i="18"/>
  <c r="B941" i="18"/>
  <c r="B940" i="18"/>
  <c r="B939" i="18"/>
  <c r="B938" i="18"/>
  <c r="B937" i="18"/>
  <c r="B936" i="18"/>
  <c r="B935" i="18"/>
  <c r="B934" i="18"/>
  <c r="B933" i="18"/>
  <c r="B932" i="18"/>
  <c r="B931" i="18"/>
  <c r="B930" i="18"/>
  <c r="B929" i="18"/>
  <c r="B928" i="18"/>
  <c r="B927" i="18"/>
  <c r="B926" i="18"/>
  <c r="B925" i="18"/>
  <c r="B924" i="18"/>
  <c r="B923" i="18"/>
  <c r="B922" i="18"/>
  <c r="B921" i="18"/>
  <c r="B920" i="18"/>
  <c r="B919" i="18"/>
  <c r="B918" i="18"/>
  <c r="B917" i="18"/>
  <c r="B916" i="18"/>
  <c r="B915" i="18"/>
  <c r="B914" i="18"/>
  <c r="B913" i="18"/>
  <c r="B912" i="18"/>
  <c r="B911" i="18"/>
  <c r="B910" i="18"/>
  <c r="B909" i="18"/>
  <c r="B908" i="18"/>
  <c r="B907" i="18"/>
  <c r="B906" i="18"/>
  <c r="B905" i="18"/>
  <c r="B904" i="18"/>
  <c r="B903" i="18"/>
  <c r="B902" i="18"/>
  <c r="B901" i="18"/>
  <c r="B900" i="18"/>
  <c r="B899" i="18"/>
  <c r="B898" i="18"/>
  <c r="B897" i="18"/>
  <c r="B896" i="18"/>
  <c r="B895" i="18"/>
  <c r="B894" i="18"/>
  <c r="B893" i="18"/>
  <c r="B892" i="18"/>
  <c r="B891" i="18"/>
  <c r="B890" i="18"/>
  <c r="B889" i="18"/>
  <c r="B888" i="18"/>
  <c r="B887" i="18"/>
  <c r="B886" i="18"/>
  <c r="B885" i="18"/>
  <c r="B884" i="18"/>
  <c r="B883" i="18"/>
  <c r="B882" i="18"/>
  <c r="B881" i="18"/>
  <c r="B880" i="18"/>
  <c r="B879" i="18"/>
  <c r="B878" i="18"/>
  <c r="B877" i="18"/>
  <c r="B876" i="18"/>
  <c r="B875" i="18"/>
  <c r="B874" i="18"/>
  <c r="B873" i="18"/>
  <c r="B872" i="18"/>
  <c r="B871" i="18"/>
  <c r="B870" i="18"/>
  <c r="B869" i="18"/>
  <c r="B868" i="18"/>
  <c r="B867" i="18"/>
  <c r="B866" i="18"/>
  <c r="B865" i="18"/>
  <c r="B864" i="18"/>
  <c r="B863" i="18"/>
  <c r="B862" i="18"/>
  <c r="B861" i="18"/>
  <c r="B860" i="18"/>
  <c r="B859" i="18"/>
  <c r="B858" i="18"/>
  <c r="B857" i="18"/>
  <c r="B856" i="18"/>
  <c r="B855" i="18"/>
  <c r="B854" i="18"/>
  <c r="B853" i="18"/>
  <c r="B852" i="18"/>
  <c r="B851" i="18"/>
  <c r="I850" i="18"/>
  <c r="H850" i="18"/>
  <c r="G850" i="18"/>
  <c r="F850" i="18"/>
  <c r="E850" i="18"/>
  <c r="D850" i="18"/>
  <c r="C850" i="18"/>
  <c r="B848" i="18"/>
  <c r="B847" i="18"/>
  <c r="B846" i="18"/>
  <c r="B845" i="18"/>
  <c r="B844" i="18"/>
  <c r="B843" i="18"/>
  <c r="B842" i="18"/>
  <c r="B841" i="18"/>
  <c r="B840" i="18"/>
  <c r="B839" i="18"/>
  <c r="B838" i="18"/>
  <c r="B837" i="18"/>
  <c r="B836" i="18"/>
  <c r="B835" i="18"/>
  <c r="B834" i="18"/>
  <c r="B833" i="18"/>
  <c r="B832" i="18"/>
  <c r="B831" i="18"/>
  <c r="B830" i="18"/>
  <c r="B829" i="18"/>
  <c r="B828" i="18"/>
  <c r="B827" i="18"/>
  <c r="B826" i="18"/>
  <c r="B825" i="18"/>
  <c r="B824" i="18"/>
  <c r="B823" i="18"/>
  <c r="B822" i="18"/>
  <c r="B821" i="18"/>
  <c r="B820" i="18"/>
  <c r="B819" i="18"/>
  <c r="B818" i="18"/>
  <c r="B817" i="18"/>
  <c r="B816" i="18"/>
  <c r="B815" i="18"/>
  <c r="B814" i="18"/>
  <c r="B813" i="18"/>
  <c r="B812" i="18"/>
  <c r="B811" i="18"/>
  <c r="B810" i="18"/>
  <c r="B809" i="18"/>
  <c r="B808" i="18"/>
  <c r="B807" i="18"/>
  <c r="B806" i="18"/>
  <c r="B805" i="18"/>
  <c r="B804" i="18"/>
  <c r="B803" i="18"/>
  <c r="B802" i="18"/>
  <c r="B801" i="18"/>
  <c r="B800" i="18"/>
  <c r="B799" i="18"/>
  <c r="B798" i="18"/>
  <c r="B797" i="18"/>
  <c r="B796" i="18"/>
  <c r="B795" i="18"/>
  <c r="B794" i="18"/>
  <c r="B793" i="18"/>
  <c r="B792" i="18"/>
  <c r="B791" i="18"/>
  <c r="B790" i="18"/>
  <c r="B789" i="18"/>
  <c r="B788" i="18"/>
  <c r="B787" i="18"/>
  <c r="B786" i="18"/>
  <c r="B785" i="18"/>
  <c r="B784" i="18"/>
  <c r="B783" i="18"/>
  <c r="B782" i="18"/>
  <c r="B781" i="18"/>
  <c r="B780" i="18"/>
  <c r="B779" i="18"/>
  <c r="B778" i="18"/>
  <c r="B777" i="18"/>
  <c r="B776" i="18"/>
  <c r="B775" i="18"/>
  <c r="B774" i="18"/>
  <c r="B773" i="18"/>
  <c r="B772" i="18"/>
  <c r="B771" i="18"/>
  <c r="B770" i="18"/>
  <c r="B769" i="18"/>
  <c r="B768" i="18"/>
  <c r="B767" i="18"/>
  <c r="B766" i="18"/>
  <c r="B765" i="18"/>
  <c r="B764" i="18"/>
  <c r="B763" i="18"/>
  <c r="B762" i="18"/>
  <c r="B761" i="18"/>
  <c r="B760" i="18"/>
  <c r="B759" i="18"/>
  <c r="B758" i="18"/>
  <c r="B757" i="18"/>
  <c r="B756" i="18"/>
  <c r="B755" i="18"/>
  <c r="B754" i="18"/>
  <c r="B753" i="18"/>
  <c r="B752" i="18"/>
  <c r="B751" i="18"/>
  <c r="B750" i="18"/>
  <c r="B749" i="18"/>
  <c r="B748" i="18"/>
  <c r="I747" i="18"/>
  <c r="H747" i="18"/>
  <c r="G747" i="18"/>
  <c r="F747" i="18"/>
  <c r="E747" i="18"/>
  <c r="D747" i="18"/>
  <c r="C747" i="18"/>
  <c r="B745" i="18"/>
  <c r="B744" i="18"/>
  <c r="B743" i="18"/>
  <c r="B742" i="18"/>
  <c r="B741" i="18"/>
  <c r="B740" i="18"/>
  <c r="B739" i="18"/>
  <c r="B738" i="18"/>
  <c r="B737" i="18"/>
  <c r="B736" i="18"/>
  <c r="B735" i="18"/>
  <c r="B734" i="18"/>
  <c r="B733" i="18"/>
  <c r="B732" i="18"/>
  <c r="B731" i="18"/>
  <c r="B730" i="18"/>
  <c r="B729" i="18"/>
  <c r="B728" i="18"/>
  <c r="B727" i="18"/>
  <c r="B726" i="18"/>
  <c r="B725" i="18"/>
  <c r="B724" i="18"/>
  <c r="B723" i="18"/>
  <c r="B722" i="18"/>
  <c r="B721" i="18"/>
  <c r="B720" i="18"/>
  <c r="B719" i="18"/>
  <c r="B718" i="18"/>
  <c r="B717" i="18"/>
  <c r="B716" i="18"/>
  <c r="B715" i="18"/>
  <c r="B714" i="18"/>
  <c r="B713" i="18"/>
  <c r="B712" i="18"/>
  <c r="B711" i="18"/>
  <c r="B710" i="18"/>
  <c r="B709" i="18"/>
  <c r="B708" i="18"/>
  <c r="B707" i="18"/>
  <c r="B706" i="18"/>
  <c r="B705" i="18"/>
  <c r="B704" i="18"/>
  <c r="B703" i="18"/>
  <c r="B702" i="18"/>
  <c r="B701" i="18"/>
  <c r="B700" i="18"/>
  <c r="B699" i="18"/>
  <c r="B698" i="18"/>
  <c r="B697" i="18"/>
  <c r="B696" i="18"/>
  <c r="B695" i="18"/>
  <c r="B694" i="18"/>
  <c r="B693" i="18"/>
  <c r="B692" i="18"/>
  <c r="B691" i="18"/>
  <c r="B690" i="18"/>
  <c r="B689" i="18"/>
  <c r="B688" i="18"/>
  <c r="B687" i="18"/>
  <c r="B686" i="18"/>
  <c r="B685" i="18"/>
  <c r="B684" i="18"/>
  <c r="B683" i="18"/>
  <c r="B682" i="18"/>
  <c r="B681" i="18"/>
  <c r="B680" i="18"/>
  <c r="B679" i="18"/>
  <c r="B678" i="18"/>
  <c r="B677" i="18"/>
  <c r="B676" i="18"/>
  <c r="B675" i="18"/>
  <c r="B674" i="18"/>
  <c r="B673" i="18"/>
  <c r="B672" i="18"/>
  <c r="B671" i="18"/>
  <c r="B670" i="18"/>
  <c r="B669" i="18"/>
  <c r="B668" i="18"/>
  <c r="B667" i="18"/>
  <c r="B666" i="18"/>
  <c r="B665" i="18"/>
  <c r="B664" i="18"/>
  <c r="B663" i="18"/>
  <c r="B662" i="18"/>
  <c r="B661" i="18"/>
  <c r="B660" i="18"/>
  <c r="B659" i="18"/>
  <c r="B658" i="18"/>
  <c r="B657" i="18"/>
  <c r="B656" i="18"/>
  <c r="B655" i="18"/>
  <c r="B654" i="18"/>
  <c r="B653" i="18"/>
  <c r="B652" i="18"/>
  <c r="B651" i="18"/>
  <c r="B650" i="18"/>
  <c r="B649" i="18"/>
  <c r="B648" i="18"/>
  <c r="B647" i="18"/>
  <c r="B646" i="18"/>
  <c r="B645" i="18"/>
  <c r="I644" i="18"/>
  <c r="H644" i="18"/>
  <c r="G644" i="18"/>
  <c r="F644" i="18"/>
  <c r="E644" i="18"/>
  <c r="D644" i="18"/>
  <c r="C644" i="18"/>
  <c r="B642" i="18"/>
  <c r="B641" i="18"/>
  <c r="B640" i="18"/>
  <c r="B639" i="18"/>
  <c r="B638" i="18"/>
  <c r="B637" i="18"/>
  <c r="B636" i="18"/>
  <c r="B635" i="18"/>
  <c r="B634" i="18"/>
  <c r="B633" i="18"/>
  <c r="B632" i="18"/>
  <c r="B631" i="18"/>
  <c r="B630" i="18"/>
  <c r="B629" i="18"/>
  <c r="B628" i="18"/>
  <c r="B627" i="18"/>
  <c r="B626" i="18"/>
  <c r="B625" i="18"/>
  <c r="B624" i="18"/>
  <c r="B623" i="18"/>
  <c r="B622" i="18"/>
  <c r="B621" i="18"/>
  <c r="B620" i="18"/>
  <c r="B619" i="18"/>
  <c r="B618" i="18"/>
  <c r="B617" i="18"/>
  <c r="B616" i="18"/>
  <c r="B615" i="18"/>
  <c r="B614" i="18"/>
  <c r="B613" i="18"/>
  <c r="B612" i="18"/>
  <c r="B611" i="18"/>
  <c r="B610" i="18"/>
  <c r="B609" i="18"/>
  <c r="B608" i="18"/>
  <c r="B607" i="18"/>
  <c r="B606" i="18"/>
  <c r="B605" i="18"/>
  <c r="B604" i="18"/>
  <c r="B603" i="18"/>
  <c r="B602" i="18"/>
  <c r="B601" i="18"/>
  <c r="B600" i="18"/>
  <c r="B599" i="18"/>
  <c r="B598" i="18"/>
  <c r="B597" i="18"/>
  <c r="B596" i="18"/>
  <c r="B595" i="18"/>
  <c r="B594" i="18"/>
  <c r="B593" i="18"/>
  <c r="B592" i="18"/>
  <c r="B591" i="18"/>
  <c r="B590" i="18"/>
  <c r="B589" i="18"/>
  <c r="B588" i="18"/>
  <c r="B587" i="18"/>
  <c r="B586" i="18"/>
  <c r="B585" i="18"/>
  <c r="B584" i="18"/>
  <c r="B583" i="18"/>
  <c r="B582" i="18"/>
  <c r="B581" i="18"/>
  <c r="B580" i="18"/>
  <c r="B579" i="18"/>
  <c r="B578" i="18"/>
  <c r="B577" i="18"/>
  <c r="B576" i="18"/>
  <c r="B575" i="18"/>
  <c r="B574" i="18"/>
  <c r="B573" i="18"/>
  <c r="B572" i="18"/>
  <c r="B571" i="18"/>
  <c r="B570" i="18"/>
  <c r="B569" i="18"/>
  <c r="B568" i="18"/>
  <c r="B567" i="18"/>
  <c r="B566" i="18"/>
  <c r="B565" i="18"/>
  <c r="B564" i="18"/>
  <c r="B563" i="18"/>
  <c r="B562" i="18"/>
  <c r="B561" i="18"/>
  <c r="B560" i="18"/>
  <c r="B559" i="18"/>
  <c r="B558" i="18"/>
  <c r="B557" i="18"/>
  <c r="B556" i="18"/>
  <c r="B555" i="18"/>
  <c r="B554" i="18"/>
  <c r="B553" i="18"/>
  <c r="B552" i="18"/>
  <c r="B551" i="18"/>
  <c r="B550" i="18"/>
  <c r="B549" i="18"/>
  <c r="B548" i="18"/>
  <c r="B547" i="18"/>
  <c r="B546" i="18"/>
  <c r="B545" i="18"/>
  <c r="B544" i="18"/>
  <c r="B543" i="18"/>
  <c r="B542" i="18"/>
  <c r="I541" i="18"/>
  <c r="H541" i="18"/>
  <c r="G541" i="18"/>
  <c r="F541" i="18"/>
  <c r="E541" i="18"/>
  <c r="D541" i="18"/>
  <c r="C541" i="18"/>
  <c r="B539" i="18"/>
  <c r="B538" i="18"/>
  <c r="B537" i="18"/>
  <c r="B536" i="18"/>
  <c r="B535" i="18"/>
  <c r="B534" i="18"/>
  <c r="B533" i="18"/>
  <c r="B532" i="18"/>
  <c r="B531" i="18"/>
  <c r="B530" i="18"/>
  <c r="B529" i="18"/>
  <c r="B528" i="18"/>
  <c r="B527" i="18"/>
  <c r="B526" i="18"/>
  <c r="B525" i="18"/>
  <c r="B524" i="18"/>
  <c r="B523" i="18"/>
  <c r="B522" i="18"/>
  <c r="B521" i="18"/>
  <c r="B520" i="18"/>
  <c r="B519" i="18"/>
  <c r="B518" i="18"/>
  <c r="B517" i="18"/>
  <c r="B516" i="18"/>
  <c r="B515" i="18"/>
  <c r="B514" i="18"/>
  <c r="B513" i="18"/>
  <c r="B512" i="18"/>
  <c r="B511" i="18"/>
  <c r="B510" i="18"/>
  <c r="B509" i="18"/>
  <c r="B508" i="18"/>
  <c r="B507" i="18"/>
  <c r="B506" i="18"/>
  <c r="B505" i="18"/>
  <c r="B504" i="18"/>
  <c r="B503" i="18"/>
  <c r="B502" i="18"/>
  <c r="B501" i="18"/>
  <c r="B500" i="18"/>
  <c r="B499" i="18"/>
  <c r="B498" i="18"/>
  <c r="B497" i="18"/>
  <c r="B496" i="18"/>
  <c r="B495" i="18"/>
  <c r="B494" i="18"/>
  <c r="B493" i="18"/>
  <c r="B492" i="18"/>
  <c r="B491" i="18"/>
  <c r="B490" i="18"/>
  <c r="B489" i="18"/>
  <c r="B488" i="18"/>
  <c r="B487" i="18"/>
  <c r="B486" i="18"/>
  <c r="B485" i="18"/>
  <c r="B484" i="18"/>
  <c r="B483" i="18"/>
  <c r="B482" i="18"/>
  <c r="B481" i="18"/>
  <c r="B480" i="18"/>
  <c r="B479" i="18"/>
  <c r="B478" i="18"/>
  <c r="B477" i="18"/>
  <c r="B476" i="18"/>
  <c r="B475" i="18"/>
  <c r="B474" i="18"/>
  <c r="B473" i="18"/>
  <c r="B472" i="18"/>
  <c r="B471" i="18"/>
  <c r="B470" i="18"/>
  <c r="B469" i="18"/>
  <c r="B468" i="18"/>
  <c r="B467" i="18"/>
  <c r="B466" i="18"/>
  <c r="B465" i="18"/>
  <c r="B464" i="18"/>
  <c r="B463" i="18"/>
  <c r="B462" i="18"/>
  <c r="B461" i="18"/>
  <c r="B460" i="18"/>
  <c r="B459" i="18"/>
  <c r="B458" i="18"/>
  <c r="B457" i="18"/>
  <c r="B456" i="18"/>
  <c r="B455" i="18"/>
  <c r="B454" i="18"/>
  <c r="B453" i="18"/>
  <c r="B452" i="18"/>
  <c r="B451" i="18"/>
  <c r="B450" i="18"/>
  <c r="B449" i="18"/>
  <c r="B448" i="18"/>
  <c r="B447" i="18"/>
  <c r="B446" i="18"/>
  <c r="B445" i="18"/>
  <c r="B444" i="18"/>
  <c r="B443" i="18"/>
  <c r="B442" i="18"/>
  <c r="B441" i="18"/>
  <c r="B440" i="18"/>
  <c r="B439" i="18"/>
  <c r="I438" i="18"/>
  <c r="H438" i="18"/>
  <c r="G438" i="18"/>
  <c r="F438" i="18"/>
  <c r="E438" i="18"/>
  <c r="D438" i="18"/>
  <c r="C438" i="18"/>
  <c r="B436" i="18"/>
  <c r="B435" i="18"/>
  <c r="B434" i="18"/>
  <c r="B433" i="18"/>
  <c r="B432" i="18"/>
  <c r="B431" i="18"/>
  <c r="B430" i="18"/>
  <c r="B429" i="18"/>
  <c r="B428" i="18"/>
  <c r="B427" i="18"/>
  <c r="B426" i="18"/>
  <c r="B425" i="18"/>
  <c r="B424" i="18"/>
  <c r="B423" i="18"/>
  <c r="B422" i="18"/>
  <c r="B421" i="18"/>
  <c r="B420" i="18"/>
  <c r="B419" i="18"/>
  <c r="B418" i="18"/>
  <c r="B417" i="18"/>
  <c r="B416" i="18"/>
  <c r="B415" i="18"/>
  <c r="B414" i="18"/>
  <c r="B413" i="18"/>
  <c r="B412" i="18"/>
  <c r="B411" i="18"/>
  <c r="B410" i="18"/>
  <c r="B409" i="18"/>
  <c r="B408" i="18"/>
  <c r="B407" i="18"/>
  <c r="B406" i="18"/>
  <c r="B405" i="18"/>
  <c r="B404" i="18"/>
  <c r="B403" i="18"/>
  <c r="B402" i="18"/>
  <c r="B401" i="18"/>
  <c r="B400" i="18"/>
  <c r="B399" i="18"/>
  <c r="B398" i="18"/>
  <c r="B397" i="18"/>
  <c r="B396" i="18"/>
  <c r="B395" i="18"/>
  <c r="B394" i="18"/>
  <c r="B393" i="18"/>
  <c r="B392" i="18"/>
  <c r="B391" i="18"/>
  <c r="B390" i="18"/>
  <c r="B389" i="18"/>
  <c r="B388" i="18"/>
  <c r="B387" i="18"/>
  <c r="B386" i="18"/>
  <c r="B385" i="18"/>
  <c r="B384" i="18"/>
  <c r="B383" i="18"/>
  <c r="B382" i="18"/>
  <c r="B381" i="18"/>
  <c r="B380" i="18"/>
  <c r="B379" i="18"/>
  <c r="B378" i="18"/>
  <c r="B377" i="18"/>
  <c r="B376" i="18"/>
  <c r="B375" i="18"/>
  <c r="B374" i="18"/>
  <c r="B373" i="18"/>
  <c r="B372" i="18"/>
  <c r="B371" i="18"/>
  <c r="B370" i="18"/>
  <c r="B369" i="18"/>
  <c r="B368" i="18"/>
  <c r="B367" i="18"/>
  <c r="B366" i="18"/>
  <c r="B365" i="18"/>
  <c r="B364" i="18"/>
  <c r="B363" i="18"/>
  <c r="B362" i="18"/>
  <c r="B361" i="18"/>
  <c r="B360" i="18"/>
  <c r="B359" i="18"/>
  <c r="B358" i="18"/>
  <c r="B357" i="18"/>
  <c r="B356" i="18"/>
  <c r="B355" i="18"/>
  <c r="B354" i="18"/>
  <c r="B353" i="18"/>
  <c r="B352" i="18"/>
  <c r="B351" i="18"/>
  <c r="B350" i="18"/>
  <c r="B349" i="18"/>
  <c r="B348" i="18"/>
  <c r="B347" i="18"/>
  <c r="B346" i="18"/>
  <c r="B345" i="18"/>
  <c r="B344" i="18"/>
  <c r="B343" i="18"/>
  <c r="B342" i="18"/>
  <c r="B341" i="18"/>
  <c r="B340" i="18"/>
  <c r="B339" i="18"/>
  <c r="B338" i="18"/>
  <c r="B337" i="18"/>
  <c r="B336" i="18"/>
  <c r="I335" i="18"/>
  <c r="H335" i="18"/>
  <c r="G335" i="18"/>
  <c r="F335" i="18"/>
  <c r="E335" i="18"/>
  <c r="D335" i="18"/>
  <c r="C335" i="18"/>
  <c r="B333" i="18"/>
  <c r="B332" i="18"/>
  <c r="B331" i="18"/>
  <c r="B330" i="18"/>
  <c r="B329" i="18"/>
  <c r="B328" i="18"/>
  <c r="B327" i="18"/>
  <c r="B326" i="18"/>
  <c r="B325" i="18"/>
  <c r="B324" i="18"/>
  <c r="B323" i="18"/>
  <c r="B322" i="18"/>
  <c r="B321" i="18"/>
  <c r="B320" i="18"/>
  <c r="B319" i="18"/>
  <c r="B318" i="18"/>
  <c r="B317" i="18"/>
  <c r="B316" i="18"/>
  <c r="B315" i="18"/>
  <c r="B314" i="18"/>
  <c r="B313" i="18"/>
  <c r="B312" i="18"/>
  <c r="B311" i="18"/>
  <c r="B310" i="18"/>
  <c r="B309" i="18"/>
  <c r="B308" i="18"/>
  <c r="B307" i="18"/>
  <c r="B306" i="18"/>
  <c r="B305" i="18"/>
  <c r="B304" i="18"/>
  <c r="B303" i="18"/>
  <c r="B302" i="18"/>
  <c r="B301" i="18"/>
  <c r="B300" i="18"/>
  <c r="B299" i="18"/>
  <c r="B298" i="18"/>
  <c r="B297" i="18"/>
  <c r="B296" i="18"/>
  <c r="B295" i="18"/>
  <c r="B294" i="18"/>
  <c r="B293" i="18"/>
  <c r="B292" i="18"/>
  <c r="B291" i="18"/>
  <c r="B290" i="18"/>
  <c r="B289" i="18"/>
  <c r="B288" i="18"/>
  <c r="B287" i="18"/>
  <c r="B286" i="18"/>
  <c r="B285" i="18"/>
  <c r="B284" i="18"/>
  <c r="B283" i="18"/>
  <c r="B282" i="18"/>
  <c r="B281" i="18"/>
  <c r="B280" i="18"/>
  <c r="B279" i="18"/>
  <c r="B278" i="18"/>
  <c r="B277" i="18"/>
  <c r="B276" i="18"/>
  <c r="B275" i="18"/>
  <c r="B274" i="18"/>
  <c r="B273" i="18"/>
  <c r="B272" i="18"/>
  <c r="B271" i="18"/>
  <c r="B270" i="18"/>
  <c r="B269" i="18"/>
  <c r="B268" i="18"/>
  <c r="B267" i="18"/>
  <c r="B266" i="18"/>
  <c r="B265" i="18"/>
  <c r="B264" i="18"/>
  <c r="B263" i="18"/>
  <c r="B262" i="18"/>
  <c r="B261" i="18"/>
  <c r="B260" i="18"/>
  <c r="B259" i="18"/>
  <c r="B258" i="18"/>
  <c r="B257" i="18"/>
  <c r="B256" i="18"/>
  <c r="B255" i="18"/>
  <c r="B254" i="18"/>
  <c r="B253" i="18"/>
  <c r="B252" i="18"/>
  <c r="B251" i="18"/>
  <c r="B250" i="18"/>
  <c r="B249" i="18"/>
  <c r="B248" i="18"/>
  <c r="B247" i="18"/>
  <c r="B246" i="18"/>
  <c r="B245" i="18"/>
  <c r="B244" i="18"/>
  <c r="B243" i="18"/>
  <c r="B242" i="18"/>
  <c r="B241" i="18"/>
  <c r="B240" i="18"/>
  <c r="B239" i="18"/>
  <c r="B238" i="18"/>
  <c r="B237" i="18"/>
  <c r="B236" i="18"/>
  <c r="B235" i="18"/>
  <c r="B234" i="18"/>
  <c r="B233" i="18"/>
  <c r="I232" i="18"/>
  <c r="H232" i="18"/>
  <c r="G232" i="18"/>
  <c r="F232" i="18"/>
  <c r="E232" i="18"/>
  <c r="D232" i="18"/>
  <c r="C232" i="18"/>
  <c r="B230" i="18"/>
  <c r="B229" i="18"/>
  <c r="B228" i="18"/>
  <c r="B227" i="18"/>
  <c r="B226" i="18"/>
  <c r="B225" i="18"/>
  <c r="B224" i="18"/>
  <c r="B223" i="18"/>
  <c r="B222" i="18"/>
  <c r="B221" i="18"/>
  <c r="B220" i="18"/>
  <c r="B219" i="18"/>
  <c r="B218" i="18"/>
  <c r="B217" i="18"/>
  <c r="B216" i="18"/>
  <c r="B215" i="18"/>
  <c r="B214" i="18"/>
  <c r="B213" i="18"/>
  <c r="B212" i="18"/>
  <c r="B211" i="18"/>
  <c r="B210" i="18"/>
  <c r="B209" i="18"/>
  <c r="B20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5" i="18"/>
  <c r="B154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B130" i="18"/>
  <c r="I129" i="18"/>
  <c r="H129" i="18"/>
  <c r="G129" i="18"/>
  <c r="F129" i="18"/>
  <c r="E129" i="18"/>
  <c r="D129" i="18"/>
  <c r="C129" i="18"/>
  <c r="B127" i="18"/>
  <c r="B126" i="18"/>
  <c r="B125" i="18"/>
  <c r="B124" i="18"/>
  <c r="B123" i="18"/>
  <c r="B122" i="18"/>
  <c r="B121" i="18"/>
  <c r="B120" i="18"/>
  <c r="B119" i="18"/>
  <c r="B118" i="18"/>
  <c r="B117" i="18"/>
  <c r="B116" i="18"/>
  <c r="B115" i="18"/>
  <c r="B114" i="18"/>
  <c r="B113" i="18"/>
  <c r="B112" i="18"/>
  <c r="B111" i="18"/>
  <c r="B110" i="18"/>
  <c r="B109" i="18"/>
  <c r="B108" i="18"/>
  <c r="B107" i="18"/>
  <c r="B106" i="18"/>
  <c r="B105" i="18"/>
  <c r="B104" i="18"/>
  <c r="B103" i="18"/>
  <c r="B102" i="18"/>
  <c r="B101" i="18"/>
  <c r="B100" i="18"/>
  <c r="B99" i="18"/>
  <c r="B98" i="18"/>
  <c r="B97" i="18"/>
  <c r="B96" i="18"/>
  <c r="B95" i="18"/>
  <c r="B94" i="18"/>
  <c r="B93" i="18"/>
  <c r="B92" i="18"/>
  <c r="B91" i="18"/>
  <c r="B90" i="18"/>
  <c r="B89" i="18"/>
  <c r="B88" i="18"/>
  <c r="B87" i="18"/>
  <c r="B86" i="18"/>
  <c r="B85" i="18"/>
  <c r="B84" i="18"/>
  <c r="B83" i="18"/>
  <c r="B82" i="18"/>
  <c r="B81" i="18"/>
  <c r="B80" i="18"/>
  <c r="B79" i="18"/>
  <c r="B78" i="18"/>
  <c r="B77" i="18"/>
  <c r="B76" i="18"/>
  <c r="B75" i="18"/>
  <c r="B74" i="18"/>
  <c r="B73" i="18"/>
  <c r="B72" i="18"/>
  <c r="B71" i="18"/>
  <c r="B70" i="18"/>
  <c r="B69" i="18"/>
  <c r="B68" i="18"/>
  <c r="B67" i="18"/>
  <c r="B66" i="18"/>
  <c r="B65" i="18"/>
  <c r="B64" i="18"/>
  <c r="B63" i="18"/>
  <c r="B62" i="18"/>
  <c r="B61" i="18"/>
  <c r="B60" i="18"/>
  <c r="B59" i="18"/>
  <c r="B58" i="18"/>
  <c r="B57" i="18"/>
  <c r="B56" i="18"/>
  <c r="B55" i="18"/>
  <c r="B54" i="18"/>
  <c r="B53" i="18"/>
  <c r="B52" i="18"/>
  <c r="B51" i="18"/>
  <c r="B50" i="18"/>
  <c r="B49" i="18"/>
  <c r="B48" i="18"/>
  <c r="B47" i="18"/>
  <c r="B46" i="18"/>
  <c r="B45" i="18"/>
  <c r="B44" i="18"/>
  <c r="B43" i="18"/>
  <c r="B42" i="18"/>
  <c r="B41" i="18"/>
  <c r="B40" i="18"/>
  <c r="B39" i="18"/>
  <c r="B38" i="18"/>
  <c r="B37" i="18"/>
  <c r="B36" i="18"/>
  <c r="B35" i="18"/>
  <c r="B34" i="18"/>
  <c r="B33" i="18"/>
  <c r="B32" i="18"/>
  <c r="B31" i="18"/>
  <c r="B30" i="18"/>
  <c r="B29" i="18"/>
  <c r="B28" i="18"/>
  <c r="B27" i="18"/>
  <c r="I26" i="18"/>
  <c r="H26" i="18"/>
  <c r="G26" i="18"/>
  <c r="F26" i="18"/>
  <c r="E26" i="18"/>
  <c r="D26" i="18"/>
  <c r="C26" i="18"/>
  <c r="I15" i="18"/>
  <c r="H15" i="18"/>
  <c r="G15" i="18"/>
  <c r="F15" i="18"/>
  <c r="E15" i="18"/>
  <c r="D15" i="18"/>
  <c r="C15" i="18"/>
  <c r="I14" i="18"/>
  <c r="I21" i="18" s="1"/>
  <c r="H14" i="18"/>
  <c r="H21" i="18" s="1"/>
  <c r="G14" i="18"/>
  <c r="G21" i="18" s="1"/>
  <c r="F14" i="18"/>
  <c r="F21" i="18" s="1"/>
  <c r="E14" i="18"/>
  <c r="E21" i="18" s="1"/>
  <c r="D14" i="18"/>
  <c r="D21" i="18" s="1"/>
  <c r="C14" i="18"/>
  <c r="C21" i="18" s="1"/>
  <c r="I10" i="18"/>
  <c r="H10" i="18"/>
  <c r="G10" i="18"/>
  <c r="F10" i="18"/>
  <c r="E10" i="18"/>
  <c r="D10" i="18"/>
  <c r="C10" i="18"/>
  <c r="C17" i="18" l="1"/>
  <c r="C18" i="18" s="1"/>
  <c r="H17" i="18"/>
  <c r="G17" i="18"/>
  <c r="E17" i="18"/>
  <c r="F17" i="18"/>
  <c r="D17" i="18"/>
  <c r="I17" i="18"/>
  <c r="I18" i="18" s="1"/>
  <c r="I20" i="18" s="1"/>
  <c r="A11" i="11"/>
  <c r="C22" i="18" l="1"/>
  <c r="I22" i="18"/>
  <c r="D18" i="18"/>
  <c r="D20" i="18" s="1"/>
  <c r="E12" i="18"/>
  <c r="H12" i="18"/>
  <c r="G12" i="18"/>
  <c r="F12" i="18"/>
  <c r="D12" i="18"/>
  <c r="C12" i="18"/>
  <c r="I12" i="18"/>
  <c r="H2" i="16" a="1"/>
  <c r="H2" i="16" s="1"/>
  <c r="H3" i="16" s="1"/>
  <c r="G2" i="16" a="1"/>
  <c r="G2" i="16" s="1"/>
  <c r="G3" i="16" s="1"/>
  <c r="D22" i="18" l="1"/>
  <c r="C20" i="18"/>
  <c r="F11" i="11"/>
  <c r="D11" i="11"/>
  <c r="E11" i="11"/>
  <c r="I11" i="11"/>
  <c r="G11" i="11"/>
  <c r="H11" i="11"/>
  <c r="C40" i="18" l="1"/>
  <c r="C143" i="18" s="1"/>
  <c r="C349" i="18" s="1"/>
  <c r="C761" i="18" s="1"/>
  <c r="C53" i="18"/>
  <c r="C156" i="18" s="1"/>
  <c r="C259" i="18" s="1"/>
  <c r="C34" i="18"/>
  <c r="C137" i="18" s="1"/>
  <c r="C343" i="18" s="1"/>
  <c r="C755" i="18" s="1"/>
  <c r="C102" i="18"/>
  <c r="C205" i="18" s="1"/>
  <c r="C411" i="18" s="1"/>
  <c r="C823" i="18" s="1"/>
  <c r="C52" i="18"/>
  <c r="C155" i="18" s="1"/>
  <c r="C361" i="18" s="1"/>
  <c r="C773" i="18" s="1"/>
  <c r="C108" i="18"/>
  <c r="C211" i="18" s="1"/>
  <c r="C314" i="18" s="1"/>
  <c r="C126" i="18"/>
  <c r="C229" i="18" s="1"/>
  <c r="C435" i="18" s="1"/>
  <c r="C847" i="18" s="1"/>
  <c r="C42" i="18"/>
  <c r="C145" i="18" s="1"/>
  <c r="C351" i="18" s="1"/>
  <c r="C763" i="18" s="1"/>
  <c r="C99" i="18"/>
  <c r="C202" i="18" s="1"/>
  <c r="C305" i="18" s="1"/>
  <c r="C54" i="18"/>
  <c r="C157" i="18" s="1"/>
  <c r="C260" i="18" s="1"/>
  <c r="C111" i="18"/>
  <c r="C214" i="18" s="1"/>
  <c r="C420" i="18" s="1"/>
  <c r="C832" i="18" s="1"/>
  <c r="C103" i="18"/>
  <c r="C206" i="18" s="1"/>
  <c r="C412" i="18" s="1"/>
  <c r="C824" i="18" s="1"/>
  <c r="C76" i="18"/>
  <c r="C179" i="18" s="1"/>
  <c r="C282" i="18" s="1"/>
  <c r="C27" i="18"/>
  <c r="C130" i="18" s="1"/>
  <c r="C233" i="18" s="1"/>
  <c r="C112" i="18"/>
  <c r="C215" i="18" s="1"/>
  <c r="C318" i="18" s="1"/>
  <c r="C39" i="18"/>
  <c r="C142" i="18" s="1"/>
  <c r="C245" i="18" s="1"/>
  <c r="C71" i="18"/>
  <c r="C174" i="18" s="1"/>
  <c r="C277" i="18" s="1"/>
  <c r="C125" i="18"/>
  <c r="C228" i="18" s="1"/>
  <c r="C434" i="18" s="1"/>
  <c r="C846" i="18" s="1"/>
  <c r="C63" i="18"/>
  <c r="C166" i="18" s="1"/>
  <c r="C269" i="18" s="1"/>
  <c r="C73" i="18"/>
  <c r="C176" i="18" s="1"/>
  <c r="C279" i="18" s="1"/>
  <c r="C64" i="18"/>
  <c r="C167" i="18" s="1"/>
  <c r="C270" i="18" s="1"/>
  <c r="C60" i="18"/>
  <c r="C163" i="18" s="1"/>
  <c r="C266" i="18" s="1"/>
  <c r="C69" i="18"/>
  <c r="C172" i="18" s="1"/>
  <c r="C378" i="18" s="1"/>
  <c r="C790" i="18" s="1"/>
  <c r="C68" i="18"/>
  <c r="C171" i="18" s="1"/>
  <c r="C377" i="18" s="1"/>
  <c r="C789" i="18" s="1"/>
  <c r="C58" i="18"/>
  <c r="C161" i="18" s="1"/>
  <c r="C264" i="18" s="1"/>
  <c r="C119" i="18"/>
  <c r="C222" i="18" s="1"/>
  <c r="C325" i="18" s="1"/>
  <c r="C43" i="18"/>
  <c r="C146" i="18" s="1"/>
  <c r="C352" i="18" s="1"/>
  <c r="C764" i="18" s="1"/>
  <c r="C124" i="18"/>
  <c r="C227" i="18" s="1"/>
  <c r="C330" i="18" s="1"/>
  <c r="C121" i="18"/>
  <c r="C224" i="18" s="1"/>
  <c r="C430" i="18" s="1"/>
  <c r="C842" i="18" s="1"/>
  <c r="C49" i="18"/>
  <c r="C152" i="18" s="1"/>
  <c r="C358" i="18" s="1"/>
  <c r="C770" i="18" s="1"/>
  <c r="C107" i="18"/>
  <c r="C210" i="18" s="1"/>
  <c r="C416" i="18" s="1"/>
  <c r="C828" i="18" s="1"/>
  <c r="C114" i="18"/>
  <c r="C217" i="18" s="1"/>
  <c r="C423" i="18" s="1"/>
  <c r="C835" i="18" s="1"/>
  <c r="C72" i="18"/>
  <c r="C175" i="18" s="1"/>
  <c r="C381" i="18" s="1"/>
  <c r="C793" i="18" s="1"/>
  <c r="C50" i="18"/>
  <c r="C153" i="18" s="1"/>
  <c r="C256" i="18" s="1"/>
  <c r="C62" i="18"/>
  <c r="C165" i="18" s="1"/>
  <c r="C371" i="18" s="1"/>
  <c r="C783" i="18" s="1"/>
  <c r="C48" i="18"/>
  <c r="C151" i="18" s="1"/>
  <c r="C254" i="18" s="1"/>
  <c r="C98" i="18"/>
  <c r="C201" i="18" s="1"/>
  <c r="C304" i="18" s="1"/>
  <c r="C51" i="18"/>
  <c r="C154" i="18" s="1"/>
  <c r="C360" i="18" s="1"/>
  <c r="C772" i="18" s="1"/>
  <c r="C57" i="18"/>
  <c r="C160" i="18" s="1"/>
  <c r="C263" i="18" s="1"/>
  <c r="C94" i="18"/>
  <c r="C197" i="18" s="1"/>
  <c r="C403" i="18" s="1"/>
  <c r="C815" i="18" s="1"/>
  <c r="C38" i="18"/>
  <c r="C141" i="18" s="1"/>
  <c r="C347" i="18" s="1"/>
  <c r="C759" i="18" s="1"/>
  <c r="C28" i="18"/>
  <c r="C131" i="18" s="1"/>
  <c r="C337" i="18" s="1"/>
  <c r="C749" i="18" s="1"/>
  <c r="C80" i="18"/>
  <c r="C183" i="18" s="1"/>
  <c r="C286" i="18" s="1"/>
  <c r="C77" i="18"/>
  <c r="C180" i="18" s="1"/>
  <c r="C283" i="18" s="1"/>
  <c r="C113" i="18"/>
  <c r="C216" i="18" s="1"/>
  <c r="C319" i="18" s="1"/>
  <c r="C31" i="18"/>
  <c r="C134" i="18" s="1"/>
  <c r="C237" i="18" s="1"/>
  <c r="C104" i="18"/>
  <c r="C207" i="18" s="1"/>
  <c r="C413" i="18" s="1"/>
  <c r="C825" i="18" s="1"/>
  <c r="C105" i="18"/>
  <c r="C208" i="18" s="1"/>
  <c r="C414" i="18" s="1"/>
  <c r="C826" i="18" s="1"/>
  <c r="C59" i="18"/>
  <c r="C162" i="18" s="1"/>
  <c r="C265" i="18" s="1"/>
  <c r="C65" i="18"/>
  <c r="C168" i="18" s="1"/>
  <c r="C374" i="18" s="1"/>
  <c r="C786" i="18" s="1"/>
  <c r="C29" i="18"/>
  <c r="C132" i="18" s="1"/>
  <c r="C235" i="18" s="1"/>
  <c r="C79" i="18"/>
  <c r="C182" i="18" s="1"/>
  <c r="C285" i="18" s="1"/>
  <c r="C88" i="18"/>
  <c r="C191" i="18" s="1"/>
  <c r="C294" i="18" s="1"/>
  <c r="C85" i="18"/>
  <c r="C188" i="18" s="1"/>
  <c r="C394" i="18" s="1"/>
  <c r="C806" i="18" s="1"/>
  <c r="C66" i="18"/>
  <c r="C169" i="18" s="1"/>
  <c r="C272" i="18" s="1"/>
  <c r="C120" i="18"/>
  <c r="C223" i="18" s="1"/>
  <c r="C429" i="18" s="1"/>
  <c r="C841" i="18" s="1"/>
  <c r="C84" i="18"/>
  <c r="C187" i="18" s="1"/>
  <c r="C290" i="18" s="1"/>
  <c r="C35" i="18"/>
  <c r="C138" i="18" s="1"/>
  <c r="C241" i="18" s="1"/>
  <c r="C41" i="18"/>
  <c r="C144" i="18" s="1"/>
  <c r="C247" i="18" s="1"/>
  <c r="C116" i="18"/>
  <c r="C219" i="18" s="1"/>
  <c r="C322" i="18" s="1"/>
  <c r="C96" i="18"/>
  <c r="C199" i="18" s="1"/>
  <c r="C302" i="18" s="1"/>
  <c r="C93" i="18"/>
  <c r="C196" i="18" s="1"/>
  <c r="C402" i="18" s="1"/>
  <c r="C814" i="18" s="1"/>
  <c r="C74" i="18"/>
  <c r="C177" i="18" s="1"/>
  <c r="C280" i="18" s="1"/>
  <c r="C122" i="18"/>
  <c r="C225" i="18" s="1"/>
  <c r="C431" i="18" s="1"/>
  <c r="C843" i="18" s="1"/>
  <c r="C92" i="18"/>
  <c r="C195" i="18" s="1"/>
  <c r="C298" i="18" s="1"/>
  <c r="C95" i="18"/>
  <c r="C198" i="18" s="1"/>
  <c r="C301" i="18" s="1"/>
  <c r="C82" i="18"/>
  <c r="C185" i="18" s="1"/>
  <c r="C391" i="18" s="1"/>
  <c r="C803" i="18" s="1"/>
  <c r="C90" i="18"/>
  <c r="C193" i="18" s="1"/>
  <c r="C399" i="18" s="1"/>
  <c r="C811" i="18" s="1"/>
  <c r="C47" i="18"/>
  <c r="C150" i="18" s="1"/>
  <c r="C356" i="18" s="1"/>
  <c r="C768" i="18" s="1"/>
  <c r="C87" i="18"/>
  <c r="C190" i="18" s="1"/>
  <c r="C396" i="18" s="1"/>
  <c r="C808" i="18" s="1"/>
  <c r="C67" i="18"/>
  <c r="C170" i="18" s="1"/>
  <c r="C376" i="18" s="1"/>
  <c r="C788" i="18" s="1"/>
  <c r="C70" i="18"/>
  <c r="C173" i="18" s="1"/>
  <c r="C379" i="18" s="1"/>
  <c r="C791" i="18" s="1"/>
  <c r="C117" i="18"/>
  <c r="C220" i="18" s="1"/>
  <c r="C323" i="18" s="1"/>
  <c r="C37" i="18"/>
  <c r="C140" i="18" s="1"/>
  <c r="C243" i="18" s="1"/>
  <c r="C101" i="18"/>
  <c r="C204" i="18" s="1"/>
  <c r="C307" i="18" s="1"/>
  <c r="C123" i="18"/>
  <c r="C226" i="18" s="1"/>
  <c r="C329" i="18" s="1"/>
  <c r="C36" i="18"/>
  <c r="C139" i="18" s="1"/>
  <c r="C345" i="18" s="1"/>
  <c r="C757" i="18" s="1"/>
  <c r="C81" i="18"/>
  <c r="C184" i="18" s="1"/>
  <c r="C287" i="18" s="1"/>
  <c r="C78" i="18"/>
  <c r="C181" i="18" s="1"/>
  <c r="C387" i="18" s="1"/>
  <c r="C799" i="18" s="1"/>
  <c r="C33" i="18"/>
  <c r="C136" i="18" s="1"/>
  <c r="C342" i="18" s="1"/>
  <c r="C754" i="18" s="1"/>
  <c r="C83" i="18"/>
  <c r="C186" i="18" s="1"/>
  <c r="C392" i="18" s="1"/>
  <c r="C804" i="18" s="1"/>
  <c r="C32" i="18"/>
  <c r="C135" i="18" s="1"/>
  <c r="C341" i="18" s="1"/>
  <c r="C753" i="18" s="1"/>
  <c r="C45" i="18"/>
  <c r="C148" i="18" s="1"/>
  <c r="C251" i="18" s="1"/>
  <c r="C56" i="18"/>
  <c r="C159" i="18" s="1"/>
  <c r="C365" i="18" s="1"/>
  <c r="C777" i="18" s="1"/>
  <c r="C55" i="18"/>
  <c r="C158" i="18" s="1"/>
  <c r="C261" i="18" s="1"/>
  <c r="C44" i="18"/>
  <c r="C147" i="18" s="1"/>
  <c r="C250" i="18" s="1"/>
  <c r="C89" i="18"/>
  <c r="C192" i="18" s="1"/>
  <c r="C398" i="18" s="1"/>
  <c r="C810" i="18" s="1"/>
  <c r="C86" i="18"/>
  <c r="C189" i="18" s="1"/>
  <c r="C395" i="18" s="1"/>
  <c r="C807" i="18" s="1"/>
  <c r="C30" i="18"/>
  <c r="C133" i="18" s="1"/>
  <c r="C339" i="18" s="1"/>
  <c r="C751" i="18" s="1"/>
  <c r="C91" i="18"/>
  <c r="C194" i="18" s="1"/>
  <c r="C400" i="18" s="1"/>
  <c r="C812" i="18" s="1"/>
  <c r="C97" i="18"/>
  <c r="C200" i="18" s="1"/>
  <c r="C406" i="18" s="1"/>
  <c r="C818" i="18" s="1"/>
  <c r="C46" i="18"/>
  <c r="C149" i="18" s="1"/>
  <c r="C355" i="18" s="1"/>
  <c r="C767" i="18" s="1"/>
  <c r="C61" i="18"/>
  <c r="C164" i="18" s="1"/>
  <c r="C370" i="18" s="1"/>
  <c r="C782" i="18" s="1"/>
  <c r="C109" i="18"/>
  <c r="C212" i="18" s="1"/>
  <c r="C315" i="18" s="1"/>
  <c r="C127" i="18"/>
  <c r="C230" i="18" s="1"/>
  <c r="C436" i="18" s="1"/>
  <c r="C848" i="18" s="1"/>
  <c r="C106" i="18"/>
  <c r="C209" i="18" s="1"/>
  <c r="C312" i="18" s="1"/>
  <c r="C118" i="18"/>
  <c r="C221" i="18" s="1"/>
  <c r="C427" i="18" s="1"/>
  <c r="C839" i="18" s="1"/>
  <c r="C115" i="18"/>
  <c r="C218" i="18" s="1"/>
  <c r="C321" i="18" s="1"/>
  <c r="C100" i="18"/>
  <c r="C203" i="18" s="1"/>
  <c r="C409" i="18" s="1"/>
  <c r="C821" i="18" s="1"/>
  <c r="C110" i="18"/>
  <c r="C213" i="18" s="1"/>
  <c r="C419" i="18" s="1"/>
  <c r="C831" i="18" s="1"/>
  <c r="C75" i="18"/>
  <c r="C178" i="18" s="1"/>
  <c r="C281" i="18" s="1"/>
  <c r="H57" i="18"/>
  <c r="H41" i="18"/>
  <c r="H97" i="18"/>
  <c r="H33" i="18"/>
  <c r="H49" i="18"/>
  <c r="H113" i="18"/>
  <c r="H99" i="18"/>
  <c r="H106" i="18"/>
  <c r="H117" i="18"/>
  <c r="H27" i="18"/>
  <c r="H123" i="18"/>
  <c r="H45" i="18"/>
  <c r="H114" i="18"/>
  <c r="H126" i="18"/>
  <c r="H124" i="18"/>
  <c r="H96" i="18"/>
  <c r="H42" i="18"/>
  <c r="H52" i="18"/>
  <c r="H74" i="18"/>
  <c r="H92" i="18"/>
  <c r="H107" i="18"/>
  <c r="H112" i="18"/>
  <c r="H111" i="18"/>
  <c r="H32" i="18"/>
  <c r="H73" i="18"/>
  <c r="H47" i="18"/>
  <c r="H104" i="18"/>
  <c r="H94" i="18"/>
  <c r="H121" i="18"/>
  <c r="H38" i="18"/>
  <c r="H78" i="18"/>
  <c r="H67" i="18"/>
  <c r="H125" i="18"/>
  <c r="H36" i="18"/>
  <c r="H68" i="18"/>
  <c r="H102" i="18"/>
  <c r="H29" i="18"/>
  <c r="H81" i="18"/>
  <c r="H98" i="18"/>
  <c r="H80" i="18"/>
  <c r="H127" i="18"/>
  <c r="H63" i="18"/>
  <c r="H44" i="18"/>
  <c r="H115" i="18"/>
  <c r="H62" i="18"/>
  <c r="H101" i="18"/>
  <c r="H51" i="18"/>
  <c r="H55" i="18"/>
  <c r="H31" i="18"/>
  <c r="H76" i="18"/>
  <c r="H108" i="18"/>
  <c r="H91" i="18"/>
  <c r="H110" i="18"/>
  <c r="H48" i="18"/>
  <c r="H56" i="18"/>
  <c r="H105" i="18"/>
  <c r="H58" i="18"/>
  <c r="H87" i="18"/>
  <c r="H60" i="18"/>
  <c r="H35" i="18"/>
  <c r="H53" i="18"/>
  <c r="H69" i="18"/>
  <c r="H85" i="18"/>
  <c r="H61" i="18"/>
  <c r="H65" i="18"/>
  <c r="H89" i="18"/>
  <c r="H46" i="18"/>
  <c r="H86" i="18"/>
  <c r="H75" i="18"/>
  <c r="H103" i="18"/>
  <c r="H37" i="18"/>
  <c r="H82" i="18"/>
  <c r="H40" i="18"/>
  <c r="H39" i="18"/>
  <c r="H109" i="18"/>
  <c r="H83" i="18"/>
  <c r="H64" i="18"/>
  <c r="H120" i="18"/>
  <c r="H90" i="18"/>
  <c r="H79" i="18"/>
  <c r="H30" i="18"/>
  <c r="H70" i="18"/>
  <c r="H59" i="18"/>
  <c r="H88" i="18"/>
  <c r="H116" i="18"/>
  <c r="H66" i="18"/>
  <c r="H71" i="18"/>
  <c r="H95" i="18"/>
  <c r="H84" i="18"/>
  <c r="H100" i="18"/>
  <c r="H34" i="18"/>
  <c r="H118" i="18"/>
  <c r="H72" i="18"/>
  <c r="H28" i="18"/>
  <c r="H43" i="18"/>
  <c r="H119" i="18"/>
  <c r="H93" i="18"/>
  <c r="H54" i="18"/>
  <c r="H77" i="18"/>
  <c r="H50" i="18"/>
  <c r="H122" i="18"/>
  <c r="I111" i="18"/>
  <c r="I214" i="18" s="1"/>
  <c r="I92" i="18"/>
  <c r="I195" i="18" s="1"/>
  <c r="I75" i="18"/>
  <c r="I178" i="18" s="1"/>
  <c r="I35" i="18"/>
  <c r="I138" i="18" s="1"/>
  <c r="I67" i="18"/>
  <c r="I170" i="18" s="1"/>
  <c r="I43" i="18"/>
  <c r="I146" i="18" s="1"/>
  <c r="I52" i="18"/>
  <c r="I155" i="18" s="1"/>
  <c r="I83" i="18"/>
  <c r="I186" i="18" s="1"/>
  <c r="I59" i="18"/>
  <c r="I162" i="18" s="1"/>
  <c r="I27" i="18"/>
  <c r="I130" i="18" s="1"/>
  <c r="I127" i="18"/>
  <c r="I230" i="18" s="1"/>
  <c r="I51" i="18"/>
  <c r="I154" i="18" s="1"/>
  <c r="I91" i="18"/>
  <c r="I194" i="18" s="1"/>
  <c r="I44" i="18"/>
  <c r="I147" i="18" s="1"/>
  <c r="I60" i="18"/>
  <c r="I163" i="18" s="1"/>
  <c r="I28" i="18"/>
  <c r="I131" i="18" s="1"/>
  <c r="I104" i="18"/>
  <c r="I207" i="18" s="1"/>
  <c r="I84" i="18"/>
  <c r="I187" i="18" s="1"/>
  <c r="I76" i="18"/>
  <c r="I179" i="18" s="1"/>
  <c r="I68" i="18"/>
  <c r="I171" i="18" s="1"/>
  <c r="I36" i="18"/>
  <c r="I139" i="18" s="1"/>
  <c r="I29" i="18"/>
  <c r="I132" i="18" s="1"/>
  <c r="I61" i="18"/>
  <c r="I164" i="18" s="1"/>
  <c r="I93" i="18"/>
  <c r="I196" i="18" s="1"/>
  <c r="I58" i="18"/>
  <c r="I161" i="18" s="1"/>
  <c r="I96" i="18"/>
  <c r="I199" i="18" s="1"/>
  <c r="I57" i="18"/>
  <c r="I160" i="18" s="1"/>
  <c r="I73" i="18"/>
  <c r="I176" i="18" s="1"/>
  <c r="I89" i="18"/>
  <c r="I192" i="18" s="1"/>
  <c r="I106" i="18"/>
  <c r="I209" i="18" s="1"/>
  <c r="I71" i="18"/>
  <c r="I174" i="18" s="1"/>
  <c r="I54" i="18"/>
  <c r="I157" i="18" s="1"/>
  <c r="I94" i="18"/>
  <c r="I197" i="18" s="1"/>
  <c r="I110" i="18"/>
  <c r="I213" i="18" s="1"/>
  <c r="I79" i="18"/>
  <c r="I182" i="18" s="1"/>
  <c r="I30" i="18"/>
  <c r="I133" i="18" s="1"/>
  <c r="I31" i="18"/>
  <c r="I134" i="18" s="1"/>
  <c r="I103" i="18"/>
  <c r="I206" i="18" s="1"/>
  <c r="I123" i="18"/>
  <c r="I226" i="18" s="1"/>
  <c r="I56" i="18"/>
  <c r="I159" i="18" s="1"/>
  <c r="I41" i="18"/>
  <c r="I144" i="18" s="1"/>
  <c r="I102" i="18"/>
  <c r="I205" i="18" s="1"/>
  <c r="I95" i="18"/>
  <c r="I198" i="18" s="1"/>
  <c r="I70" i="18"/>
  <c r="I173" i="18" s="1"/>
  <c r="I98" i="18"/>
  <c r="I201" i="18" s="1"/>
  <c r="I99" i="18"/>
  <c r="I202" i="18" s="1"/>
  <c r="I120" i="18"/>
  <c r="I223" i="18" s="1"/>
  <c r="I55" i="18"/>
  <c r="I158" i="18" s="1"/>
  <c r="I37" i="18"/>
  <c r="I140" i="18" s="1"/>
  <c r="I69" i="18"/>
  <c r="I172" i="18" s="1"/>
  <c r="I42" i="18"/>
  <c r="I145" i="18" s="1"/>
  <c r="I82" i="18"/>
  <c r="I185" i="18" s="1"/>
  <c r="I40" i="18"/>
  <c r="I143" i="18" s="1"/>
  <c r="I80" i="18"/>
  <c r="I183" i="18" s="1"/>
  <c r="I78" i="18"/>
  <c r="I181" i="18" s="1"/>
  <c r="I116" i="18"/>
  <c r="I219" i="18" s="1"/>
  <c r="I34" i="18"/>
  <c r="I137" i="18" s="1"/>
  <c r="I72" i="18"/>
  <c r="I175" i="18" s="1"/>
  <c r="I115" i="18"/>
  <c r="I218" i="18" s="1"/>
  <c r="I122" i="18"/>
  <c r="I225" i="18" s="1"/>
  <c r="I39" i="18"/>
  <c r="I142" i="18" s="1"/>
  <c r="I100" i="18"/>
  <c r="I203" i="18" s="1"/>
  <c r="I46" i="18"/>
  <c r="I149" i="18" s="1"/>
  <c r="I125" i="18"/>
  <c r="I228" i="18" s="1"/>
  <c r="I66" i="18"/>
  <c r="I169" i="18" s="1"/>
  <c r="I33" i="18"/>
  <c r="I136" i="18" s="1"/>
  <c r="I121" i="18"/>
  <c r="I224" i="18" s="1"/>
  <c r="I45" i="18"/>
  <c r="I148" i="18" s="1"/>
  <c r="I77" i="18"/>
  <c r="I180" i="18" s="1"/>
  <c r="I64" i="18"/>
  <c r="I167" i="18" s="1"/>
  <c r="I49" i="18"/>
  <c r="I152" i="18" s="1"/>
  <c r="I65" i="18"/>
  <c r="I168" i="18" s="1"/>
  <c r="I81" i="18"/>
  <c r="I184" i="18" s="1"/>
  <c r="I113" i="18"/>
  <c r="I216" i="18" s="1"/>
  <c r="I109" i="18"/>
  <c r="I212" i="18" s="1"/>
  <c r="I62" i="18"/>
  <c r="I165" i="18" s="1"/>
  <c r="I38" i="18"/>
  <c r="I141" i="18" s="1"/>
  <c r="I63" i="18"/>
  <c r="I166" i="18" s="1"/>
  <c r="I119" i="18"/>
  <c r="I222" i="18" s="1"/>
  <c r="I105" i="18"/>
  <c r="I208" i="18" s="1"/>
  <c r="I118" i="18"/>
  <c r="I221" i="18" s="1"/>
  <c r="I88" i="18"/>
  <c r="I191" i="18" s="1"/>
  <c r="I97" i="18"/>
  <c r="I200" i="18" s="1"/>
  <c r="I50" i="18"/>
  <c r="I153" i="18" s="1"/>
  <c r="I90" i="18"/>
  <c r="I193" i="18" s="1"/>
  <c r="I108" i="18"/>
  <c r="I211" i="18" s="1"/>
  <c r="I48" i="18"/>
  <c r="I151" i="18" s="1"/>
  <c r="I124" i="18"/>
  <c r="I227" i="18" s="1"/>
  <c r="I86" i="18"/>
  <c r="I189" i="18" s="1"/>
  <c r="I101" i="18"/>
  <c r="I204" i="18" s="1"/>
  <c r="I117" i="18"/>
  <c r="I220" i="18" s="1"/>
  <c r="I107" i="18"/>
  <c r="I210" i="18" s="1"/>
  <c r="I47" i="18"/>
  <c r="I150" i="18" s="1"/>
  <c r="I74" i="18"/>
  <c r="I177" i="18" s="1"/>
  <c r="I32" i="18"/>
  <c r="I135" i="18" s="1"/>
  <c r="I87" i="18"/>
  <c r="I190" i="18" s="1"/>
  <c r="I53" i="18"/>
  <c r="I156" i="18" s="1"/>
  <c r="I85" i="18"/>
  <c r="I188" i="18" s="1"/>
  <c r="I114" i="18"/>
  <c r="I217" i="18" s="1"/>
  <c r="I126" i="18"/>
  <c r="I229" i="18" s="1"/>
  <c r="I112" i="18"/>
  <c r="I215" i="18" s="1"/>
  <c r="G78" i="18"/>
  <c r="G103" i="18"/>
  <c r="G104" i="18"/>
  <c r="G52" i="18"/>
  <c r="G37" i="18"/>
  <c r="G77" i="18"/>
  <c r="G116" i="18"/>
  <c r="G58" i="18"/>
  <c r="G74" i="18"/>
  <c r="G90" i="18"/>
  <c r="G44" i="18"/>
  <c r="G47" i="18"/>
  <c r="G42" i="18"/>
  <c r="G55" i="18"/>
  <c r="G84" i="18"/>
  <c r="G102" i="18"/>
  <c r="G113" i="18"/>
  <c r="G36" i="18"/>
  <c r="G41" i="18"/>
  <c r="G108" i="18"/>
  <c r="G59" i="18"/>
  <c r="G119" i="18"/>
  <c r="G48" i="18"/>
  <c r="G106" i="18"/>
  <c r="G127" i="18"/>
  <c r="G110" i="18"/>
  <c r="G97" i="18"/>
  <c r="G120" i="18"/>
  <c r="G111" i="18"/>
  <c r="G30" i="18"/>
  <c r="G121" i="18"/>
  <c r="G88" i="18"/>
  <c r="G65" i="18"/>
  <c r="G126" i="18"/>
  <c r="G53" i="18"/>
  <c r="G38" i="18"/>
  <c r="G98" i="18"/>
  <c r="G123" i="18"/>
  <c r="G32" i="18"/>
  <c r="G100" i="18"/>
  <c r="G76" i="18"/>
  <c r="G39" i="18"/>
  <c r="G62" i="18"/>
  <c r="G101" i="18"/>
  <c r="G43" i="18"/>
  <c r="G83" i="18"/>
  <c r="G125" i="18"/>
  <c r="G72" i="18"/>
  <c r="G61" i="18"/>
  <c r="G79" i="18"/>
  <c r="G60" i="18"/>
  <c r="G93" i="18"/>
  <c r="G117" i="18"/>
  <c r="G73" i="18"/>
  <c r="G86" i="18"/>
  <c r="G115" i="18"/>
  <c r="G33" i="18"/>
  <c r="G112" i="18"/>
  <c r="G122" i="18"/>
  <c r="G95" i="18"/>
  <c r="G105" i="18"/>
  <c r="G63" i="18"/>
  <c r="G89" i="18"/>
  <c r="G27" i="18"/>
  <c r="G67" i="18"/>
  <c r="G49" i="18"/>
  <c r="G56" i="18"/>
  <c r="G45" i="18"/>
  <c r="G85" i="18"/>
  <c r="G81" i="18"/>
  <c r="G68" i="18"/>
  <c r="G46" i="18"/>
  <c r="G96" i="18"/>
  <c r="G50" i="18"/>
  <c r="G66" i="18"/>
  <c r="G82" i="18"/>
  <c r="G124" i="18"/>
  <c r="G92" i="18"/>
  <c r="G57" i="18"/>
  <c r="G70" i="18"/>
  <c r="G40" i="18"/>
  <c r="G118" i="18"/>
  <c r="G29" i="18"/>
  <c r="G107" i="18"/>
  <c r="G31" i="18"/>
  <c r="G109" i="18"/>
  <c r="G99" i="18"/>
  <c r="G35" i="18"/>
  <c r="G75" i="18"/>
  <c r="G71" i="18"/>
  <c r="G94" i="18"/>
  <c r="G51" i="18"/>
  <c r="G91" i="18"/>
  <c r="G80" i="18"/>
  <c r="G69" i="18"/>
  <c r="G87" i="18"/>
  <c r="G34" i="18"/>
  <c r="G64" i="18"/>
  <c r="G114" i="18"/>
  <c r="G28" i="18"/>
  <c r="G54" i="18"/>
  <c r="E114" i="18"/>
  <c r="E93" i="18"/>
  <c r="E85" i="18"/>
  <c r="E69" i="18"/>
  <c r="E61" i="18"/>
  <c r="E53" i="18"/>
  <c r="E43" i="18"/>
  <c r="E70" i="18"/>
  <c r="E62" i="18"/>
  <c r="E38" i="18"/>
  <c r="E30" i="18"/>
  <c r="E78" i="18"/>
  <c r="E27" i="18"/>
  <c r="E45" i="18"/>
  <c r="E51" i="18"/>
  <c r="E29" i="18"/>
  <c r="E35" i="18"/>
  <c r="E54" i="18"/>
  <c r="E107" i="18"/>
  <c r="E98" i="18"/>
  <c r="E77" i="18"/>
  <c r="E37" i="18"/>
  <c r="E86" i="18"/>
  <c r="E117" i="18"/>
  <c r="E101" i="18"/>
  <c r="E91" i="18"/>
  <c r="E83" i="18"/>
  <c r="E75" i="18"/>
  <c r="E67" i="18"/>
  <c r="E59" i="18"/>
  <c r="E108" i="18"/>
  <c r="E94" i="18"/>
  <c r="E46" i="18"/>
  <c r="E121" i="18"/>
  <c r="E96" i="18"/>
  <c r="E63" i="18"/>
  <c r="E79" i="18"/>
  <c r="E95" i="18"/>
  <c r="E52" i="18"/>
  <c r="E92" i="18"/>
  <c r="E33" i="18"/>
  <c r="E47" i="18"/>
  <c r="E73" i="18"/>
  <c r="E57" i="18"/>
  <c r="E60" i="18"/>
  <c r="E112" i="18"/>
  <c r="E102" i="18"/>
  <c r="E119" i="18"/>
  <c r="E89" i="18"/>
  <c r="E123" i="18"/>
  <c r="E105" i="18"/>
  <c r="E76" i="18"/>
  <c r="E31" i="18"/>
  <c r="E41" i="18"/>
  <c r="E122" i="18"/>
  <c r="E40" i="18"/>
  <c r="E80" i="18"/>
  <c r="E58" i="18"/>
  <c r="E100" i="18"/>
  <c r="E126" i="18"/>
  <c r="E115" i="18"/>
  <c r="E111" i="18"/>
  <c r="E99" i="18"/>
  <c r="E116" i="18"/>
  <c r="E103" i="18"/>
  <c r="E64" i="18"/>
  <c r="E42" i="18"/>
  <c r="E82" i="18"/>
  <c r="E127" i="18"/>
  <c r="E49" i="18"/>
  <c r="E74" i="18"/>
  <c r="E125" i="18"/>
  <c r="E106" i="18"/>
  <c r="E110" i="18"/>
  <c r="E55" i="18"/>
  <c r="E71" i="18"/>
  <c r="E87" i="18"/>
  <c r="E113" i="18"/>
  <c r="E81" i="18"/>
  <c r="E48" i="18"/>
  <c r="E88" i="18"/>
  <c r="E66" i="18"/>
  <c r="E39" i="18"/>
  <c r="E84" i="18"/>
  <c r="E104" i="18"/>
  <c r="E90" i="18"/>
  <c r="E28" i="18"/>
  <c r="E44" i="18"/>
  <c r="E65" i="18"/>
  <c r="E68" i="18"/>
  <c r="E97" i="18"/>
  <c r="E36" i="18"/>
  <c r="E124" i="18"/>
  <c r="E56" i="18"/>
  <c r="E32" i="18"/>
  <c r="E72" i="18"/>
  <c r="E50" i="18"/>
  <c r="E109" i="18"/>
  <c r="E118" i="18"/>
  <c r="E120" i="18"/>
  <c r="E34" i="18"/>
  <c r="F115" i="18"/>
  <c r="F106" i="18"/>
  <c r="F99" i="18"/>
  <c r="F54" i="18"/>
  <c r="F30" i="18"/>
  <c r="F38" i="18"/>
  <c r="F46" i="18"/>
  <c r="F67" i="18"/>
  <c r="F35" i="18"/>
  <c r="F32" i="18"/>
  <c r="F41" i="18"/>
  <c r="F117" i="18"/>
  <c r="F100" i="18"/>
  <c r="F91" i="18"/>
  <c r="F126" i="18"/>
  <c r="F80" i="18"/>
  <c r="F98" i="18"/>
  <c r="F48" i="18"/>
  <c r="F114" i="18"/>
  <c r="F78" i="18"/>
  <c r="F47" i="18"/>
  <c r="F40" i="18"/>
  <c r="F37" i="18"/>
  <c r="F69" i="18"/>
  <c r="F125" i="18"/>
  <c r="F50" i="18"/>
  <c r="F66" i="18"/>
  <c r="F82" i="18"/>
  <c r="F29" i="18"/>
  <c r="F73" i="18"/>
  <c r="F119" i="18"/>
  <c r="F59" i="18"/>
  <c r="F62" i="18"/>
  <c r="F86" i="18"/>
  <c r="F120" i="18"/>
  <c r="F28" i="18"/>
  <c r="F108" i="18"/>
  <c r="F127" i="18"/>
  <c r="F34" i="18"/>
  <c r="F71" i="18"/>
  <c r="F61" i="18"/>
  <c r="F112" i="18"/>
  <c r="F103" i="18"/>
  <c r="F52" i="18"/>
  <c r="F68" i="18"/>
  <c r="F84" i="18"/>
  <c r="F63" i="18"/>
  <c r="F79" i="18"/>
  <c r="F95" i="18"/>
  <c r="F113" i="18"/>
  <c r="F109" i="18"/>
  <c r="F118" i="18"/>
  <c r="F33" i="18"/>
  <c r="F89" i="18"/>
  <c r="F83" i="18"/>
  <c r="F27" i="18"/>
  <c r="F64" i="18"/>
  <c r="F88" i="18"/>
  <c r="F45" i="18"/>
  <c r="F77" i="18"/>
  <c r="F105" i="18"/>
  <c r="F107" i="18"/>
  <c r="F36" i="18"/>
  <c r="F49" i="18"/>
  <c r="F65" i="18"/>
  <c r="F81" i="18"/>
  <c r="F97" i="18"/>
  <c r="F76" i="18"/>
  <c r="F104" i="18"/>
  <c r="F102" i="18"/>
  <c r="F122" i="18"/>
  <c r="F101" i="18"/>
  <c r="F51" i="18"/>
  <c r="F111" i="18"/>
  <c r="F31" i="18"/>
  <c r="F70" i="18"/>
  <c r="F94" i="18"/>
  <c r="F92" i="18"/>
  <c r="F75" i="18"/>
  <c r="F53" i="18"/>
  <c r="F85" i="18"/>
  <c r="F116" i="18"/>
  <c r="F58" i="18"/>
  <c r="F74" i="18"/>
  <c r="F90" i="18"/>
  <c r="F121" i="18"/>
  <c r="F60" i="18"/>
  <c r="F87" i="18"/>
  <c r="F123" i="18"/>
  <c r="F44" i="18"/>
  <c r="F57" i="18"/>
  <c r="F39" i="18"/>
  <c r="F43" i="18"/>
  <c r="F72" i="18"/>
  <c r="F96" i="18"/>
  <c r="F110" i="18"/>
  <c r="F56" i="18"/>
  <c r="F124" i="18"/>
  <c r="F42" i="18"/>
  <c r="F55" i="18"/>
  <c r="F93" i="18"/>
  <c r="D83" i="18"/>
  <c r="D186" i="18" s="1"/>
  <c r="D67" i="18"/>
  <c r="D170" i="18" s="1"/>
  <c r="D51" i="18"/>
  <c r="D154" i="18" s="1"/>
  <c r="D27" i="18"/>
  <c r="D130" i="18" s="1"/>
  <c r="D43" i="18"/>
  <c r="D146" i="18" s="1"/>
  <c r="D35" i="18"/>
  <c r="D138" i="18" s="1"/>
  <c r="D91" i="18"/>
  <c r="D194" i="18" s="1"/>
  <c r="D75" i="18"/>
  <c r="D178" i="18" s="1"/>
  <c r="D59" i="18"/>
  <c r="D162" i="18" s="1"/>
  <c r="D85" i="18"/>
  <c r="D188" i="18" s="1"/>
  <c r="D55" i="18"/>
  <c r="D158" i="18" s="1"/>
  <c r="D50" i="18"/>
  <c r="D153" i="18" s="1"/>
  <c r="D81" i="18"/>
  <c r="D184" i="18" s="1"/>
  <c r="D108" i="18"/>
  <c r="D211" i="18" s="1"/>
  <c r="D74" i="18"/>
  <c r="D177" i="18" s="1"/>
  <c r="D106" i="18"/>
  <c r="D209" i="18" s="1"/>
  <c r="D92" i="18"/>
  <c r="D195" i="18" s="1"/>
  <c r="D57" i="18"/>
  <c r="D160" i="18" s="1"/>
  <c r="D94" i="18"/>
  <c r="D197" i="18" s="1"/>
  <c r="D89" i="18"/>
  <c r="D192" i="18" s="1"/>
  <c r="D111" i="18"/>
  <c r="D214" i="18" s="1"/>
  <c r="D121" i="18"/>
  <c r="D224" i="18" s="1"/>
  <c r="D45" i="18"/>
  <c r="D148" i="18" s="1"/>
  <c r="D33" i="18"/>
  <c r="D136" i="18" s="1"/>
  <c r="D32" i="18"/>
  <c r="D135" i="18" s="1"/>
  <c r="D64" i="18"/>
  <c r="D167" i="18" s="1"/>
  <c r="D96" i="18"/>
  <c r="D199" i="18" s="1"/>
  <c r="D29" i="18"/>
  <c r="D132" i="18" s="1"/>
  <c r="D54" i="18"/>
  <c r="D157" i="18" s="1"/>
  <c r="D60" i="18"/>
  <c r="D163" i="18" s="1"/>
  <c r="D101" i="18"/>
  <c r="D204" i="18" s="1"/>
  <c r="D56" i="18"/>
  <c r="D159" i="18" s="1"/>
  <c r="D95" i="18"/>
  <c r="D198" i="18" s="1"/>
  <c r="D49" i="18"/>
  <c r="D152" i="18" s="1"/>
  <c r="D110" i="18"/>
  <c r="D213" i="18" s="1"/>
  <c r="D69" i="18"/>
  <c r="D172" i="18" s="1"/>
  <c r="D107" i="18"/>
  <c r="D210" i="18" s="1"/>
  <c r="D34" i="18"/>
  <c r="D137" i="18" s="1"/>
  <c r="D39" i="18"/>
  <c r="D142" i="18" s="1"/>
  <c r="D79" i="18"/>
  <c r="D182" i="18" s="1"/>
  <c r="D118" i="18"/>
  <c r="D221" i="18" s="1"/>
  <c r="D76" i="18"/>
  <c r="D179" i="18" s="1"/>
  <c r="D38" i="18"/>
  <c r="D141" i="18" s="1"/>
  <c r="D65" i="18"/>
  <c r="D168" i="18" s="1"/>
  <c r="D125" i="18"/>
  <c r="D228" i="18" s="1"/>
  <c r="D42" i="18"/>
  <c r="D145" i="18" s="1"/>
  <c r="D120" i="18"/>
  <c r="D223" i="18" s="1"/>
  <c r="D44" i="18"/>
  <c r="D147" i="18" s="1"/>
  <c r="D90" i="18"/>
  <c r="D193" i="18" s="1"/>
  <c r="D78" i="18"/>
  <c r="D181" i="18" s="1"/>
  <c r="D117" i="18"/>
  <c r="D220" i="18" s="1"/>
  <c r="D99" i="18"/>
  <c r="D202" i="18" s="1"/>
  <c r="D104" i="18"/>
  <c r="D207" i="18" s="1"/>
  <c r="D71" i="18"/>
  <c r="D174" i="18" s="1"/>
  <c r="D40" i="18"/>
  <c r="D143" i="18" s="1"/>
  <c r="D72" i="18"/>
  <c r="D175" i="18" s="1"/>
  <c r="D53" i="18"/>
  <c r="D156" i="18" s="1"/>
  <c r="D102" i="18"/>
  <c r="D205" i="18" s="1"/>
  <c r="D122" i="18"/>
  <c r="D225" i="18" s="1"/>
  <c r="D127" i="18"/>
  <c r="D230" i="18" s="1"/>
  <c r="D103" i="18"/>
  <c r="D206" i="18" s="1"/>
  <c r="D82" i="18"/>
  <c r="D185" i="18" s="1"/>
  <c r="D93" i="18"/>
  <c r="D196" i="18" s="1"/>
  <c r="D58" i="18"/>
  <c r="D161" i="18" s="1"/>
  <c r="D66" i="18"/>
  <c r="D169" i="18" s="1"/>
  <c r="D63" i="18"/>
  <c r="D166" i="18" s="1"/>
  <c r="D124" i="18"/>
  <c r="D227" i="18" s="1"/>
  <c r="D113" i="18"/>
  <c r="D216" i="18" s="1"/>
  <c r="D109" i="18"/>
  <c r="D212" i="18" s="1"/>
  <c r="D88" i="18"/>
  <c r="D191" i="18" s="1"/>
  <c r="D100" i="18"/>
  <c r="D203" i="18" s="1"/>
  <c r="D119" i="18"/>
  <c r="D222" i="18" s="1"/>
  <c r="D105" i="18"/>
  <c r="D208" i="18" s="1"/>
  <c r="D37" i="18"/>
  <c r="D140" i="18" s="1"/>
  <c r="D114" i="18"/>
  <c r="D217" i="18" s="1"/>
  <c r="D116" i="18"/>
  <c r="D219" i="18" s="1"/>
  <c r="D97" i="18"/>
  <c r="D200" i="18" s="1"/>
  <c r="D28" i="18"/>
  <c r="D131" i="18" s="1"/>
  <c r="D62" i="18"/>
  <c r="D165" i="18" s="1"/>
  <c r="D126" i="18"/>
  <c r="D229" i="18" s="1"/>
  <c r="D70" i="18"/>
  <c r="D173" i="18" s="1"/>
  <c r="D87" i="18"/>
  <c r="D190" i="18" s="1"/>
  <c r="D48" i="18"/>
  <c r="D151" i="18" s="1"/>
  <c r="D80" i="18"/>
  <c r="D183" i="18" s="1"/>
  <c r="D77" i="18"/>
  <c r="D180" i="18" s="1"/>
  <c r="D47" i="18"/>
  <c r="D150" i="18" s="1"/>
  <c r="D115" i="18"/>
  <c r="D218" i="18" s="1"/>
  <c r="D41" i="18"/>
  <c r="D144" i="18" s="1"/>
  <c r="D123" i="18"/>
  <c r="D226" i="18" s="1"/>
  <c r="D112" i="18"/>
  <c r="D215" i="18" s="1"/>
  <c r="D98" i="18"/>
  <c r="D201" i="18" s="1"/>
  <c r="D52" i="18"/>
  <c r="D155" i="18" s="1"/>
  <c r="D68" i="18"/>
  <c r="D171" i="18" s="1"/>
  <c r="D84" i="18"/>
  <c r="D187" i="18" s="1"/>
  <c r="D46" i="18"/>
  <c r="D149" i="18" s="1"/>
  <c r="D73" i="18"/>
  <c r="D176" i="18" s="1"/>
  <c r="D86" i="18"/>
  <c r="D189" i="18" s="1"/>
  <c r="D61" i="18"/>
  <c r="D164" i="18" s="1"/>
  <c r="D31" i="18"/>
  <c r="D134" i="18" s="1"/>
  <c r="D30" i="18"/>
  <c r="D133" i="18" s="1"/>
  <c r="D36" i="18"/>
  <c r="D139" i="18" s="1"/>
  <c r="G18" i="18"/>
  <c r="G22" i="18" s="1"/>
  <c r="H18" i="18"/>
  <c r="H22" i="18" s="1"/>
  <c r="F18" i="18"/>
  <c r="F22" i="18" s="1"/>
  <c r="E18" i="18"/>
  <c r="E22" i="18" s="1"/>
  <c r="C385" i="18" l="1"/>
  <c r="C797" i="18" s="1"/>
  <c r="C900" i="18" s="1"/>
  <c r="C432" i="18"/>
  <c r="C844" i="18" s="1"/>
  <c r="C947" i="18" s="1"/>
  <c r="C348" i="18"/>
  <c r="C760" i="18" s="1"/>
  <c r="C863" i="18" s="1"/>
  <c r="C433" i="18"/>
  <c r="C845" i="18" s="1"/>
  <c r="C536" i="18" s="1"/>
  <c r="C1051" i="18" s="1"/>
  <c r="C417" i="18"/>
  <c r="C829" i="18" s="1"/>
  <c r="C520" i="18" s="1"/>
  <c r="C623" i="18" s="1"/>
  <c r="C306" i="18"/>
  <c r="C718" i="18" s="1"/>
  <c r="C331" i="18"/>
  <c r="C743" i="18" s="1"/>
  <c r="C390" i="18"/>
  <c r="C802" i="18" s="1"/>
  <c r="C905" i="18" s="1"/>
  <c r="C428" i="18"/>
  <c r="C840" i="18" s="1"/>
  <c r="C943" i="18" s="1"/>
  <c r="C366" i="18"/>
  <c r="C778" i="18" s="1"/>
  <c r="C881" i="18" s="1"/>
  <c r="C421" i="18"/>
  <c r="C833" i="18" s="1"/>
  <c r="C936" i="18" s="1"/>
  <c r="C368" i="18"/>
  <c r="C780" i="18" s="1"/>
  <c r="C883" i="18" s="1"/>
  <c r="C367" i="18"/>
  <c r="C779" i="18" s="1"/>
  <c r="C882" i="18" s="1"/>
  <c r="C404" i="18"/>
  <c r="C816" i="18" s="1"/>
  <c r="C919" i="18" s="1"/>
  <c r="C308" i="18"/>
  <c r="C720" i="18" s="1"/>
  <c r="C257" i="18"/>
  <c r="C463" i="18" s="1"/>
  <c r="C566" i="18" s="1"/>
  <c r="C316" i="18"/>
  <c r="C728" i="18" s="1"/>
  <c r="C332" i="18"/>
  <c r="C538" i="18" s="1"/>
  <c r="C1053" i="18" s="1"/>
  <c r="C313" i="18"/>
  <c r="C931" i="18" s="1"/>
  <c r="C338" i="18"/>
  <c r="C750" i="18" s="1"/>
  <c r="C853" i="18" s="1"/>
  <c r="C410" i="18"/>
  <c r="C822" i="18" s="1"/>
  <c r="C925" i="18" s="1"/>
  <c r="C383" i="18"/>
  <c r="C795" i="18" s="1"/>
  <c r="C486" i="18" s="1"/>
  <c r="C1001" i="18" s="1"/>
  <c r="C405" i="18"/>
  <c r="C817" i="18" s="1"/>
  <c r="C508" i="18" s="1"/>
  <c r="C1023" i="18" s="1"/>
  <c r="C372" i="18"/>
  <c r="C784" i="18" s="1"/>
  <c r="C475" i="18" s="1"/>
  <c r="C990" i="18" s="1"/>
  <c r="C246" i="18"/>
  <c r="C864" i="18" s="1"/>
  <c r="C375" i="18"/>
  <c r="C787" i="18" s="1"/>
  <c r="C478" i="18" s="1"/>
  <c r="C993" i="18" s="1"/>
  <c r="C426" i="18"/>
  <c r="C838" i="18" s="1"/>
  <c r="C941" i="18" s="1"/>
  <c r="C407" i="18"/>
  <c r="C819" i="18" s="1"/>
  <c r="C510" i="18" s="1"/>
  <c r="C613" i="18" s="1"/>
  <c r="C362" i="18"/>
  <c r="C774" i="18" s="1"/>
  <c r="C877" i="18" s="1"/>
  <c r="C353" i="18"/>
  <c r="C765" i="18" s="1"/>
  <c r="C456" i="18" s="1"/>
  <c r="C559" i="18" s="1"/>
  <c r="C336" i="18"/>
  <c r="C748" i="18" s="1"/>
  <c r="C851" i="18" s="1"/>
  <c r="C346" i="18"/>
  <c r="C758" i="18" s="1"/>
  <c r="C449" i="18" s="1"/>
  <c r="C964" i="18" s="1"/>
  <c r="C299" i="18"/>
  <c r="C505" i="18" s="1"/>
  <c r="C608" i="18" s="1"/>
  <c r="C271" i="18"/>
  <c r="C683" i="18" s="1"/>
  <c r="C408" i="18"/>
  <c r="C820" i="18" s="1"/>
  <c r="C511" i="18" s="1"/>
  <c r="C614" i="18" s="1"/>
  <c r="C320" i="18"/>
  <c r="C938" i="18" s="1"/>
  <c r="C284" i="18"/>
  <c r="C696" i="18" s="1"/>
  <c r="C382" i="18"/>
  <c r="C794" i="18" s="1"/>
  <c r="C485" i="18" s="1"/>
  <c r="C1000" i="18" s="1"/>
  <c r="C234" i="18"/>
  <c r="C852" i="18" s="1"/>
  <c r="C255" i="18"/>
  <c r="C873" i="18" s="1"/>
  <c r="C364" i="18"/>
  <c r="C776" i="18" s="1"/>
  <c r="C467" i="18" s="1"/>
  <c r="C982" i="18" s="1"/>
  <c r="C291" i="18"/>
  <c r="C497" i="18" s="1"/>
  <c r="C600" i="18" s="1"/>
  <c r="C324" i="18"/>
  <c r="C736" i="18" s="1"/>
  <c r="C389" i="18"/>
  <c r="C801" i="18" s="1"/>
  <c r="C492" i="18" s="1"/>
  <c r="C595" i="18" s="1"/>
  <c r="C288" i="18"/>
  <c r="C494" i="18" s="1"/>
  <c r="C1009" i="18" s="1"/>
  <c r="C296" i="18"/>
  <c r="C708" i="18" s="1"/>
  <c r="C239" i="18"/>
  <c r="C651" i="18" s="1"/>
  <c r="C303" i="18"/>
  <c r="C921" i="18" s="1"/>
  <c r="C297" i="18"/>
  <c r="C915" i="18" s="1"/>
  <c r="C252" i="18"/>
  <c r="C870" i="18" s="1"/>
  <c r="C384" i="18"/>
  <c r="C796" i="18" s="1"/>
  <c r="C487" i="18" s="1"/>
  <c r="C590" i="18" s="1"/>
  <c r="C393" i="18"/>
  <c r="C805" i="18" s="1"/>
  <c r="C496" i="18" s="1"/>
  <c r="C1011" i="18" s="1"/>
  <c r="C258" i="18"/>
  <c r="C670" i="18" s="1"/>
  <c r="C327" i="18"/>
  <c r="C945" i="18" s="1"/>
  <c r="C386" i="18"/>
  <c r="C798" i="18" s="1"/>
  <c r="C489" i="18" s="1"/>
  <c r="C1004" i="18" s="1"/>
  <c r="C295" i="18"/>
  <c r="C707" i="18" s="1"/>
  <c r="C380" i="18"/>
  <c r="C792" i="18" s="1"/>
  <c r="C483" i="18" s="1"/>
  <c r="C998" i="18" s="1"/>
  <c r="C300" i="18"/>
  <c r="C506" i="18" s="1"/>
  <c r="C1021" i="18" s="1"/>
  <c r="C328" i="18"/>
  <c r="C946" i="18" s="1"/>
  <c r="C244" i="18"/>
  <c r="C656" i="18" s="1"/>
  <c r="C240" i="18"/>
  <c r="C652" i="18" s="1"/>
  <c r="C422" i="18"/>
  <c r="C834" i="18" s="1"/>
  <c r="C525" i="18" s="1"/>
  <c r="C628" i="18" s="1"/>
  <c r="C397" i="18"/>
  <c r="C809" i="18" s="1"/>
  <c r="C912" i="18" s="1"/>
  <c r="C401" i="18"/>
  <c r="C813" i="18" s="1"/>
  <c r="C916" i="18" s="1"/>
  <c r="C424" i="18"/>
  <c r="C836" i="18" s="1"/>
  <c r="C527" i="18" s="1"/>
  <c r="C1042" i="18" s="1"/>
  <c r="C373" i="18"/>
  <c r="C785" i="18" s="1"/>
  <c r="C888" i="18" s="1"/>
  <c r="C242" i="18"/>
  <c r="C654" i="18" s="1"/>
  <c r="C326" i="18"/>
  <c r="C944" i="18" s="1"/>
  <c r="C248" i="18"/>
  <c r="C866" i="18" s="1"/>
  <c r="C249" i="18"/>
  <c r="C867" i="18" s="1"/>
  <c r="C236" i="18"/>
  <c r="C442" i="18" s="1"/>
  <c r="C957" i="18" s="1"/>
  <c r="C278" i="18"/>
  <c r="C896" i="18" s="1"/>
  <c r="C267" i="18"/>
  <c r="C885" i="18" s="1"/>
  <c r="C253" i="18"/>
  <c r="C665" i="18" s="1"/>
  <c r="C289" i="18"/>
  <c r="C701" i="18" s="1"/>
  <c r="C369" i="18"/>
  <c r="C781" i="18" s="1"/>
  <c r="C884" i="18" s="1"/>
  <c r="C363" i="18"/>
  <c r="C775" i="18" s="1"/>
  <c r="C878" i="18" s="1"/>
  <c r="C350" i="18"/>
  <c r="C762" i="18" s="1"/>
  <c r="C865" i="18" s="1"/>
  <c r="C275" i="18"/>
  <c r="C687" i="18" s="1"/>
  <c r="C293" i="18"/>
  <c r="C911" i="18" s="1"/>
  <c r="C317" i="18"/>
  <c r="C729" i="18" s="1"/>
  <c r="C273" i="18"/>
  <c r="C685" i="18" s="1"/>
  <c r="C309" i="18"/>
  <c r="C721" i="18" s="1"/>
  <c r="C268" i="18"/>
  <c r="C886" i="18" s="1"/>
  <c r="C310" i="18"/>
  <c r="C928" i="18" s="1"/>
  <c r="C292" i="18"/>
  <c r="C910" i="18" s="1"/>
  <c r="C415" i="18"/>
  <c r="C827" i="18" s="1"/>
  <c r="C518" i="18" s="1"/>
  <c r="C621" i="18" s="1"/>
  <c r="C311" i="18"/>
  <c r="C929" i="18" s="1"/>
  <c r="C333" i="18"/>
  <c r="C745" i="18" s="1"/>
  <c r="C357" i="18"/>
  <c r="C769" i="18" s="1"/>
  <c r="C460" i="18" s="1"/>
  <c r="C975" i="18" s="1"/>
  <c r="C354" i="18"/>
  <c r="C766" i="18" s="1"/>
  <c r="C457" i="18" s="1"/>
  <c r="C560" i="18" s="1"/>
  <c r="C262" i="18"/>
  <c r="C674" i="18" s="1"/>
  <c r="C425" i="18"/>
  <c r="C837" i="18" s="1"/>
  <c r="C528" i="18" s="1"/>
  <c r="C1043" i="18" s="1"/>
  <c r="C274" i="18"/>
  <c r="C892" i="18" s="1"/>
  <c r="C388" i="18"/>
  <c r="C800" i="18" s="1"/>
  <c r="C903" i="18" s="1"/>
  <c r="C276" i="18"/>
  <c r="C894" i="18" s="1"/>
  <c r="C359" i="18"/>
  <c r="C771" i="18" s="1"/>
  <c r="C874" i="18" s="1"/>
  <c r="C344" i="18"/>
  <c r="C756" i="18" s="1"/>
  <c r="C859" i="18" s="1"/>
  <c r="C418" i="18"/>
  <c r="C830" i="18" s="1"/>
  <c r="C933" i="18" s="1"/>
  <c r="C340" i="18"/>
  <c r="C752" i="18" s="1"/>
  <c r="C855" i="18" s="1"/>
  <c r="C238" i="18"/>
  <c r="C856" i="18" s="1"/>
  <c r="F213" i="18"/>
  <c r="F419" i="18" s="1"/>
  <c r="F831" i="18" s="1"/>
  <c r="F177" i="18"/>
  <c r="F280" i="18" s="1"/>
  <c r="F204" i="18"/>
  <c r="F307" i="18" s="1"/>
  <c r="F180" i="18"/>
  <c r="F386" i="18" s="1"/>
  <c r="F798" i="18" s="1"/>
  <c r="F182" i="18"/>
  <c r="F388" i="18" s="1"/>
  <c r="F800" i="18" s="1"/>
  <c r="F131" i="18"/>
  <c r="F234" i="18" s="1"/>
  <c r="F172" i="18"/>
  <c r="F275" i="18" s="1"/>
  <c r="F220" i="18"/>
  <c r="F426" i="18" s="1"/>
  <c r="F838" i="18" s="1"/>
  <c r="E227" i="18"/>
  <c r="E433" i="18" s="1"/>
  <c r="E845" i="18" s="1"/>
  <c r="E191" i="18"/>
  <c r="E397" i="18" s="1"/>
  <c r="E809" i="18" s="1"/>
  <c r="E230" i="18"/>
  <c r="E436" i="18" s="1"/>
  <c r="E848" i="18" s="1"/>
  <c r="E183" i="18"/>
  <c r="E286" i="18" s="1"/>
  <c r="E163" i="18"/>
  <c r="E266" i="18" s="1"/>
  <c r="E149" i="18"/>
  <c r="E355" i="18" s="1"/>
  <c r="E767" i="18" s="1"/>
  <c r="G167" i="18"/>
  <c r="G270" i="18" s="1"/>
  <c r="G212" i="18"/>
  <c r="G315" i="18" s="1"/>
  <c r="G153" i="18"/>
  <c r="G359" i="18" s="1"/>
  <c r="G771" i="18" s="1"/>
  <c r="G166" i="18"/>
  <c r="G372" i="18" s="1"/>
  <c r="G784" i="18" s="1"/>
  <c r="G182" i="18"/>
  <c r="G388" i="18" s="1"/>
  <c r="G800" i="18" s="1"/>
  <c r="G226" i="18"/>
  <c r="G329" i="18" s="1"/>
  <c r="G213" i="18"/>
  <c r="G419" i="18" s="1"/>
  <c r="G831" i="18" s="1"/>
  <c r="G158" i="18"/>
  <c r="G364" i="18" s="1"/>
  <c r="G776" i="18" s="1"/>
  <c r="G206" i="18"/>
  <c r="G412" i="18" s="1"/>
  <c r="G824" i="18" s="1"/>
  <c r="H222" i="18"/>
  <c r="H428" i="18" s="1"/>
  <c r="H840" i="18" s="1"/>
  <c r="H191" i="18"/>
  <c r="H397" i="18" s="1"/>
  <c r="H809" i="18" s="1"/>
  <c r="H185" i="18"/>
  <c r="H288" i="18" s="1"/>
  <c r="H138" i="18"/>
  <c r="H344" i="18" s="1"/>
  <c r="H756" i="18" s="1"/>
  <c r="H158" i="18"/>
  <c r="H364" i="18" s="1"/>
  <c r="H776" i="18" s="1"/>
  <c r="H205" i="18"/>
  <c r="H411" i="18" s="1"/>
  <c r="H823" i="18" s="1"/>
  <c r="H135" i="18"/>
  <c r="H341" i="18" s="1"/>
  <c r="H753" i="18" s="1"/>
  <c r="H148" i="18"/>
  <c r="H354" i="18" s="1"/>
  <c r="H766" i="18" s="1"/>
  <c r="F147" i="18"/>
  <c r="F353" i="18" s="1"/>
  <c r="F765" i="18" s="1"/>
  <c r="F195" i="18"/>
  <c r="F401" i="18" s="1"/>
  <c r="F813" i="18" s="1"/>
  <c r="D301" i="18"/>
  <c r="D404" i="18"/>
  <c r="D816" i="18" s="1"/>
  <c r="E165" i="18"/>
  <c r="I387" i="18"/>
  <c r="I799" i="18" s="1"/>
  <c r="I284" i="18"/>
  <c r="I361" i="18"/>
  <c r="I773" i="18" s="1"/>
  <c r="I258" i="18"/>
  <c r="D361" i="18"/>
  <c r="D773" i="18" s="1"/>
  <c r="D258" i="18"/>
  <c r="D374" i="18"/>
  <c r="D786" i="18" s="1"/>
  <c r="D271" i="18"/>
  <c r="D384" i="18"/>
  <c r="D796" i="18" s="1"/>
  <c r="D281" i="18"/>
  <c r="F148" i="18"/>
  <c r="F140" i="18"/>
  <c r="E139" i="18"/>
  <c r="E143" i="18"/>
  <c r="E201" i="18"/>
  <c r="G137" i="18"/>
  <c r="G199" i="18"/>
  <c r="G164" i="18"/>
  <c r="G230" i="18"/>
  <c r="G181" i="18"/>
  <c r="I410" i="18"/>
  <c r="I822" i="18" s="1"/>
  <c r="I307" i="18"/>
  <c r="I389" i="18"/>
  <c r="I801" i="18" s="1"/>
  <c r="I286" i="18"/>
  <c r="I312" i="18"/>
  <c r="I415" i="18"/>
  <c r="I827" i="18" s="1"/>
  <c r="H162" i="18"/>
  <c r="D420" i="18"/>
  <c r="D832" i="18" s="1"/>
  <c r="D317" i="18"/>
  <c r="E180" i="18"/>
  <c r="I428" i="18"/>
  <c r="I840" i="18" s="1"/>
  <c r="I325" i="18"/>
  <c r="I380" i="18"/>
  <c r="I792" i="18" s="1"/>
  <c r="I277" i="18"/>
  <c r="D381" i="18"/>
  <c r="D793" i="18" s="1"/>
  <c r="D278" i="18"/>
  <c r="D398" i="18"/>
  <c r="D810" i="18" s="1"/>
  <c r="D295" i="18"/>
  <c r="F161" i="18"/>
  <c r="F166" i="18"/>
  <c r="F144" i="18"/>
  <c r="E185" i="18"/>
  <c r="E197" i="18"/>
  <c r="E173" i="18"/>
  <c r="G134" i="18"/>
  <c r="G208" i="18"/>
  <c r="G201" i="18"/>
  <c r="G145" i="18"/>
  <c r="I342" i="18"/>
  <c r="I754" i="18" s="1"/>
  <c r="I239" i="18"/>
  <c r="I411" i="18"/>
  <c r="I823" i="18" s="1"/>
  <c r="I308" i="18"/>
  <c r="I393" i="18"/>
  <c r="I805" i="18" s="1"/>
  <c r="I290" i="18"/>
  <c r="I352" i="18"/>
  <c r="I764" i="18" s="1"/>
  <c r="I249" i="18"/>
  <c r="H146" i="18"/>
  <c r="H140" i="18"/>
  <c r="H163" i="18"/>
  <c r="H154" i="18"/>
  <c r="H171" i="18"/>
  <c r="H214" i="18"/>
  <c r="H226" i="18"/>
  <c r="D407" i="18"/>
  <c r="D819" i="18" s="1"/>
  <c r="D304" i="18"/>
  <c r="D371" i="18"/>
  <c r="D783" i="18" s="1"/>
  <c r="D268" i="18"/>
  <c r="D433" i="18"/>
  <c r="D845" i="18" s="1"/>
  <c r="D330" i="18"/>
  <c r="D349" i="18"/>
  <c r="D761" i="18" s="1"/>
  <c r="D246" i="18"/>
  <c r="D244" i="18"/>
  <c r="D347" i="18"/>
  <c r="D759" i="18" s="1"/>
  <c r="D410" i="18"/>
  <c r="D822" i="18" s="1"/>
  <c r="D307" i="18"/>
  <c r="D403" i="18"/>
  <c r="D815" i="18" s="1"/>
  <c r="D300" i="18"/>
  <c r="D400" i="18"/>
  <c r="D812" i="18" s="1"/>
  <c r="D297" i="18"/>
  <c r="F175" i="18"/>
  <c r="F219" i="18"/>
  <c r="F205" i="18"/>
  <c r="F191" i="18"/>
  <c r="F187" i="18"/>
  <c r="F189" i="18"/>
  <c r="F143" i="18"/>
  <c r="F135" i="18"/>
  <c r="E200" i="18"/>
  <c r="E184" i="18"/>
  <c r="E145" i="18"/>
  <c r="E225" i="18"/>
  <c r="E176" i="18"/>
  <c r="E211" i="18"/>
  <c r="E210" i="18"/>
  <c r="E146" i="18"/>
  <c r="G190" i="18"/>
  <c r="G210" i="18"/>
  <c r="G149" i="18"/>
  <c r="G198" i="18"/>
  <c r="G175" i="18"/>
  <c r="G141" i="18"/>
  <c r="G209" i="18"/>
  <c r="G150" i="18"/>
  <c r="I421" i="18"/>
  <c r="I833" i="18" s="1"/>
  <c r="I318" i="18"/>
  <c r="I395" i="18"/>
  <c r="I807" i="18" s="1"/>
  <c r="I292" i="18"/>
  <c r="I347" i="18"/>
  <c r="I759" i="18" s="1"/>
  <c r="I244" i="18"/>
  <c r="I272" i="18"/>
  <c r="I375" i="18"/>
  <c r="I787" i="18" s="1"/>
  <c r="I349" i="18"/>
  <c r="I761" i="18" s="1"/>
  <c r="I246" i="18"/>
  <c r="I350" i="18"/>
  <c r="I762" i="18" s="1"/>
  <c r="I247" i="18"/>
  <c r="I398" i="18"/>
  <c r="I810" i="18" s="1"/>
  <c r="I295" i="18"/>
  <c r="I413" i="18"/>
  <c r="I825" i="18" s="1"/>
  <c r="I310" i="18"/>
  <c r="I376" i="18"/>
  <c r="I788" i="18" s="1"/>
  <c r="I273" i="18"/>
  <c r="H131" i="18"/>
  <c r="H173" i="18"/>
  <c r="H206" i="18"/>
  <c r="H190" i="18"/>
  <c r="H204" i="18"/>
  <c r="H139" i="18"/>
  <c r="H215" i="18"/>
  <c r="H130" i="18"/>
  <c r="D362" i="18"/>
  <c r="D774" i="18" s="1"/>
  <c r="D259" i="18"/>
  <c r="I426" i="18"/>
  <c r="I838" i="18" s="1"/>
  <c r="I323" i="18"/>
  <c r="I404" i="18"/>
  <c r="I816" i="18" s="1"/>
  <c r="I301" i="18"/>
  <c r="I385" i="18"/>
  <c r="I797" i="18" s="1"/>
  <c r="I282" i="18"/>
  <c r="D435" i="18"/>
  <c r="D847" i="18" s="1"/>
  <c r="D332" i="18"/>
  <c r="D422" i="18"/>
  <c r="D834" i="18" s="1"/>
  <c r="D319" i="18"/>
  <c r="D365" i="18"/>
  <c r="D777" i="18" s="1"/>
  <c r="D262" i="18"/>
  <c r="F199" i="18"/>
  <c r="F225" i="18"/>
  <c r="F223" i="18"/>
  <c r="E151" i="18"/>
  <c r="E160" i="18"/>
  <c r="I372" i="18"/>
  <c r="I784" i="18" s="1"/>
  <c r="I269" i="18"/>
  <c r="D421" i="18"/>
  <c r="D833" i="18" s="1"/>
  <c r="D318" i="18"/>
  <c r="D337" i="18"/>
  <c r="D749" i="18" s="1"/>
  <c r="D234" i="18"/>
  <c r="D372" i="18"/>
  <c r="D784" i="18" s="1"/>
  <c r="D269" i="18"/>
  <c r="D277" i="18"/>
  <c r="D380" i="18"/>
  <c r="D792" i="18" s="1"/>
  <c r="D385" i="18"/>
  <c r="D797" i="18" s="1"/>
  <c r="D282" i="18"/>
  <c r="D369" i="18"/>
  <c r="D781" i="18" s="1"/>
  <c r="D266" i="18"/>
  <c r="D366" i="18"/>
  <c r="D778" i="18" s="1"/>
  <c r="D263" i="18"/>
  <c r="D344" i="18"/>
  <c r="D756" i="18" s="1"/>
  <c r="D241" i="18"/>
  <c r="F146" i="18"/>
  <c r="F188" i="18"/>
  <c r="F207" i="18"/>
  <c r="F167" i="18"/>
  <c r="F171" i="18"/>
  <c r="F165" i="18"/>
  <c r="F150" i="18"/>
  <c r="F138" i="18"/>
  <c r="E171" i="18"/>
  <c r="E216" i="18"/>
  <c r="E167" i="18"/>
  <c r="E144" i="18"/>
  <c r="E150" i="18"/>
  <c r="E162" i="18"/>
  <c r="E157" i="18"/>
  <c r="E156" i="18"/>
  <c r="G172" i="18"/>
  <c r="G132" i="18"/>
  <c r="G171" i="18"/>
  <c r="G225" i="18"/>
  <c r="G228" i="18"/>
  <c r="G156" i="18"/>
  <c r="G151" i="18"/>
  <c r="G147" i="18"/>
  <c r="I435" i="18"/>
  <c r="I847" i="18" s="1"/>
  <c r="I332" i="18"/>
  <c r="I433" i="18"/>
  <c r="I845" i="18" s="1"/>
  <c r="I330" i="18"/>
  <c r="I371" i="18"/>
  <c r="I783" i="18" s="1"/>
  <c r="I268" i="18"/>
  <c r="I434" i="18"/>
  <c r="I846" i="18" s="1"/>
  <c r="I331" i="18"/>
  <c r="I288" i="18"/>
  <c r="I391" i="18"/>
  <c r="I803" i="18" s="1"/>
  <c r="I365" i="18"/>
  <c r="I777" i="18" s="1"/>
  <c r="I262" i="18"/>
  <c r="I382" i="18"/>
  <c r="I794" i="18" s="1"/>
  <c r="I279" i="18"/>
  <c r="I337" i="18"/>
  <c r="I749" i="18" s="1"/>
  <c r="I234" i="18"/>
  <c r="I344" i="18"/>
  <c r="I756" i="18" s="1"/>
  <c r="I241" i="18"/>
  <c r="H175" i="18"/>
  <c r="H133" i="18"/>
  <c r="H178" i="18"/>
  <c r="H161" i="18"/>
  <c r="H165" i="18"/>
  <c r="H228" i="18"/>
  <c r="H210" i="18"/>
  <c r="H220" i="18"/>
  <c r="D434" i="18"/>
  <c r="D846" i="18" s="1"/>
  <c r="D331" i="18"/>
  <c r="D345" i="18"/>
  <c r="D757" i="18" s="1"/>
  <c r="D242" i="18"/>
  <c r="D432" i="18"/>
  <c r="D844" i="18" s="1"/>
  <c r="D329" i="18"/>
  <c r="D406" i="18"/>
  <c r="D818" i="18" s="1"/>
  <c r="D303" i="18"/>
  <c r="D375" i="18"/>
  <c r="D787" i="18" s="1"/>
  <c r="D272" i="18"/>
  <c r="D413" i="18"/>
  <c r="D825" i="18" s="1"/>
  <c r="D310" i="18"/>
  <c r="D427" i="18"/>
  <c r="D839" i="18" s="1"/>
  <c r="D324" i="18"/>
  <c r="D260" i="18"/>
  <c r="D363" i="18"/>
  <c r="D775" i="18" s="1"/>
  <c r="D401" i="18"/>
  <c r="D813" i="18" s="1"/>
  <c r="D298" i="18"/>
  <c r="D352" i="18"/>
  <c r="D764" i="18" s="1"/>
  <c r="D249" i="18"/>
  <c r="F142" i="18"/>
  <c r="F156" i="18"/>
  <c r="F179" i="18"/>
  <c r="F130" i="18"/>
  <c r="F155" i="18"/>
  <c r="F162" i="18"/>
  <c r="F181" i="18"/>
  <c r="F170" i="18"/>
  <c r="E137" i="18"/>
  <c r="E168" i="18"/>
  <c r="E190" i="18"/>
  <c r="E206" i="18"/>
  <c r="E134" i="18"/>
  <c r="E136" i="18"/>
  <c r="E170" i="18"/>
  <c r="E138" i="18"/>
  <c r="E164" i="18"/>
  <c r="G183" i="18"/>
  <c r="G221" i="18"/>
  <c r="G184" i="18"/>
  <c r="G215" i="18"/>
  <c r="G186" i="18"/>
  <c r="G229" i="18"/>
  <c r="G222" i="18"/>
  <c r="G193" i="18"/>
  <c r="I320" i="18"/>
  <c r="I423" i="18"/>
  <c r="I835" i="18" s="1"/>
  <c r="I357" i="18"/>
  <c r="I769" i="18" s="1"/>
  <c r="I254" i="18"/>
  <c r="I315" i="18"/>
  <c r="I418" i="18"/>
  <c r="I830" i="18" s="1"/>
  <c r="I355" i="18"/>
  <c r="I767" i="18" s="1"/>
  <c r="I252" i="18"/>
  <c r="I351" i="18"/>
  <c r="I763" i="18" s="1"/>
  <c r="I248" i="18"/>
  <c r="I432" i="18"/>
  <c r="I844" i="18" s="1"/>
  <c r="I329" i="18"/>
  <c r="I366" i="18"/>
  <c r="I778" i="18" s="1"/>
  <c r="I263" i="18"/>
  <c r="I369" i="18"/>
  <c r="I781" i="18" s="1"/>
  <c r="I266" i="18"/>
  <c r="I384" i="18"/>
  <c r="I796" i="18" s="1"/>
  <c r="I281" i="18"/>
  <c r="H221" i="18"/>
  <c r="H182" i="18"/>
  <c r="H189" i="18"/>
  <c r="H208" i="18"/>
  <c r="H218" i="18"/>
  <c r="H170" i="18"/>
  <c r="H195" i="18"/>
  <c r="H209" i="18"/>
  <c r="D339" i="18"/>
  <c r="D751" i="18" s="1"/>
  <c r="D236" i="18"/>
  <c r="D350" i="18"/>
  <c r="D762" i="18" s="1"/>
  <c r="D247" i="18"/>
  <c r="D322" i="18"/>
  <c r="D425" i="18"/>
  <c r="D837" i="18" s="1"/>
  <c r="D264" i="18"/>
  <c r="D367" i="18"/>
  <c r="D779" i="18" s="1"/>
  <c r="D408" i="18"/>
  <c r="D820" i="18" s="1"/>
  <c r="D305" i="18"/>
  <c r="D388" i="18"/>
  <c r="D800" i="18" s="1"/>
  <c r="D285" i="18"/>
  <c r="D338" i="18"/>
  <c r="D750" i="18" s="1"/>
  <c r="D235" i="18"/>
  <c r="D415" i="18"/>
  <c r="D827" i="18" s="1"/>
  <c r="D312" i="18"/>
  <c r="D336" i="18"/>
  <c r="D748" i="18" s="1"/>
  <c r="D233" i="18"/>
  <c r="F160" i="18"/>
  <c r="F178" i="18"/>
  <c r="F200" i="18"/>
  <c r="F186" i="18"/>
  <c r="F206" i="18"/>
  <c r="F222" i="18"/>
  <c r="F217" i="18"/>
  <c r="F149" i="18"/>
  <c r="E223" i="18"/>
  <c r="E147" i="18"/>
  <c r="E174" i="18"/>
  <c r="E219" i="18"/>
  <c r="E179" i="18"/>
  <c r="E195" i="18"/>
  <c r="E178" i="18"/>
  <c r="E132" i="18"/>
  <c r="E172" i="18"/>
  <c r="G194" i="18"/>
  <c r="G143" i="18"/>
  <c r="G188" i="18"/>
  <c r="G136" i="18"/>
  <c r="G146" i="18"/>
  <c r="G168" i="18"/>
  <c r="G162" i="18"/>
  <c r="G177" i="18"/>
  <c r="I394" i="18"/>
  <c r="I806" i="18" s="1"/>
  <c r="I291" i="18"/>
  <c r="I417" i="18"/>
  <c r="I829" i="18" s="1"/>
  <c r="I314" i="18"/>
  <c r="I422" i="18"/>
  <c r="I834" i="18" s="1"/>
  <c r="I319" i="18"/>
  <c r="I409" i="18"/>
  <c r="I821" i="18" s="1"/>
  <c r="I306" i="18"/>
  <c r="I275" i="18"/>
  <c r="I378" i="18"/>
  <c r="I790" i="18" s="1"/>
  <c r="I412" i="18"/>
  <c r="I824" i="18" s="1"/>
  <c r="I309" i="18"/>
  <c r="I405" i="18"/>
  <c r="I817" i="18" s="1"/>
  <c r="I302" i="18"/>
  <c r="I353" i="18"/>
  <c r="I765" i="18" s="1"/>
  <c r="I250" i="18"/>
  <c r="I401" i="18"/>
  <c r="I813" i="18" s="1"/>
  <c r="I298" i="18"/>
  <c r="H137" i="18"/>
  <c r="H193" i="18"/>
  <c r="H149" i="18"/>
  <c r="H159" i="18"/>
  <c r="H147" i="18"/>
  <c r="H181" i="18"/>
  <c r="H177" i="18"/>
  <c r="H202" i="18"/>
  <c r="D424" i="18"/>
  <c r="D836" i="18" s="1"/>
  <c r="D321" i="18"/>
  <c r="D280" i="18"/>
  <c r="D383" i="18"/>
  <c r="D795" i="18" s="1"/>
  <c r="F184" i="18"/>
  <c r="F192" i="18"/>
  <c r="F215" i="18"/>
  <c r="F176" i="18"/>
  <c r="F151" i="18"/>
  <c r="F141" i="18"/>
  <c r="E221" i="18"/>
  <c r="E131" i="18"/>
  <c r="E158" i="18"/>
  <c r="E202" i="18"/>
  <c r="E208" i="18"/>
  <c r="E155" i="18"/>
  <c r="E186" i="18"/>
  <c r="E154" i="18"/>
  <c r="E188" i="18"/>
  <c r="G154" i="18"/>
  <c r="G173" i="18"/>
  <c r="G148" i="18"/>
  <c r="G218" i="18"/>
  <c r="G204" i="18"/>
  <c r="G191" i="18"/>
  <c r="G211" i="18"/>
  <c r="G161" i="18"/>
  <c r="I259" i="18"/>
  <c r="I362" i="18"/>
  <c r="I774" i="18" s="1"/>
  <c r="I399" i="18"/>
  <c r="I811" i="18" s="1"/>
  <c r="I296" i="18"/>
  <c r="I390" i="18"/>
  <c r="I802" i="18" s="1"/>
  <c r="I287" i="18"/>
  <c r="I348" i="18"/>
  <c r="I760" i="18" s="1"/>
  <c r="I245" i="18"/>
  <c r="I243" i="18"/>
  <c r="I346" i="18"/>
  <c r="I758" i="18" s="1"/>
  <c r="I340" i="18"/>
  <c r="I752" i="18" s="1"/>
  <c r="I237" i="18"/>
  <c r="I367" i="18"/>
  <c r="I779" i="18" s="1"/>
  <c r="I264" i="18"/>
  <c r="I400" i="18"/>
  <c r="I812" i="18" s="1"/>
  <c r="I297" i="18"/>
  <c r="I420" i="18"/>
  <c r="I832" i="18" s="1"/>
  <c r="I317" i="18"/>
  <c r="H203" i="18"/>
  <c r="H223" i="18"/>
  <c r="H192" i="18"/>
  <c r="H151" i="18"/>
  <c r="H166" i="18"/>
  <c r="H141" i="18"/>
  <c r="H155" i="18"/>
  <c r="H216" i="18"/>
  <c r="I430" i="18"/>
  <c r="I842" i="18" s="1"/>
  <c r="I327" i="18"/>
  <c r="D426" i="18"/>
  <c r="D838" i="18" s="1"/>
  <c r="D323" i="18"/>
  <c r="F20" i="18"/>
  <c r="D370" i="18"/>
  <c r="D782" i="18" s="1"/>
  <c r="D267" i="18"/>
  <c r="D356" i="18"/>
  <c r="D768" i="18" s="1"/>
  <c r="D253" i="18"/>
  <c r="D346" i="18"/>
  <c r="D758" i="18" s="1"/>
  <c r="D243" i="18"/>
  <c r="D391" i="18"/>
  <c r="D803" i="18" s="1"/>
  <c r="D288" i="18"/>
  <c r="D387" i="18"/>
  <c r="D799" i="18" s="1"/>
  <c r="D284" i="18"/>
  <c r="D343" i="18"/>
  <c r="D755" i="18" s="1"/>
  <c r="D240" i="18"/>
  <c r="D373" i="18"/>
  <c r="D785" i="18" s="1"/>
  <c r="D270" i="18"/>
  <c r="D417" i="18"/>
  <c r="D829" i="18" s="1"/>
  <c r="D314" i="18"/>
  <c r="D273" i="18"/>
  <c r="D376" i="18"/>
  <c r="D788" i="18" s="1"/>
  <c r="F196" i="18"/>
  <c r="F226" i="18"/>
  <c r="F197" i="18"/>
  <c r="F168" i="18"/>
  <c r="F136" i="18"/>
  <c r="F164" i="18"/>
  <c r="F132" i="18"/>
  <c r="F201" i="18"/>
  <c r="F133" i="18"/>
  <c r="E212" i="18"/>
  <c r="E193" i="18"/>
  <c r="E213" i="18"/>
  <c r="E214" i="18"/>
  <c r="E226" i="18"/>
  <c r="E198" i="18"/>
  <c r="E194" i="18"/>
  <c r="E148" i="18"/>
  <c r="E196" i="18"/>
  <c r="G197" i="18"/>
  <c r="G160" i="18"/>
  <c r="G159" i="18"/>
  <c r="G189" i="18"/>
  <c r="G165" i="18"/>
  <c r="G224" i="18"/>
  <c r="G144" i="18"/>
  <c r="G219" i="18"/>
  <c r="I396" i="18"/>
  <c r="I808" i="18" s="1"/>
  <c r="I293" i="18"/>
  <c r="I359" i="18"/>
  <c r="I771" i="18" s="1"/>
  <c r="I256" i="18"/>
  <c r="I271" i="18"/>
  <c r="I374" i="18"/>
  <c r="I786" i="18" s="1"/>
  <c r="I431" i="18"/>
  <c r="I843" i="18" s="1"/>
  <c r="I328" i="18"/>
  <c r="I364" i="18"/>
  <c r="I776" i="18" s="1"/>
  <c r="I261" i="18"/>
  <c r="I236" i="18"/>
  <c r="I339" i="18"/>
  <c r="I751" i="18" s="1"/>
  <c r="I402" i="18"/>
  <c r="I814" i="18" s="1"/>
  <c r="I299" i="18"/>
  <c r="I360" i="18"/>
  <c r="I772" i="18" s="1"/>
  <c r="I257" i="18"/>
  <c r="H225" i="18"/>
  <c r="H187" i="18"/>
  <c r="H167" i="18"/>
  <c r="H168" i="18"/>
  <c r="H213" i="18"/>
  <c r="H230" i="18"/>
  <c r="H224" i="18"/>
  <c r="H145" i="18"/>
  <c r="H152" i="18"/>
  <c r="D418" i="18"/>
  <c r="D830" i="18" s="1"/>
  <c r="D315" i="18"/>
  <c r="D340" i="18"/>
  <c r="D752" i="18" s="1"/>
  <c r="D237" i="18"/>
  <c r="D405" i="18"/>
  <c r="D817" i="18" s="1"/>
  <c r="D302" i="18"/>
  <c r="H20" i="18"/>
  <c r="D395" i="18"/>
  <c r="D807" i="18" s="1"/>
  <c r="D292" i="18"/>
  <c r="D386" i="18"/>
  <c r="D798" i="18" s="1"/>
  <c r="D283" i="18"/>
  <c r="D414" i="18"/>
  <c r="D826" i="18" s="1"/>
  <c r="D311" i="18"/>
  <c r="D412" i="18"/>
  <c r="D824" i="18" s="1"/>
  <c r="D309" i="18"/>
  <c r="D399" i="18"/>
  <c r="D811" i="18" s="1"/>
  <c r="D296" i="18"/>
  <c r="D416" i="18"/>
  <c r="D828" i="18" s="1"/>
  <c r="D313" i="18"/>
  <c r="D341" i="18"/>
  <c r="D753" i="18" s="1"/>
  <c r="D238" i="18"/>
  <c r="D390" i="18"/>
  <c r="D802" i="18" s="1"/>
  <c r="D287" i="18"/>
  <c r="D289" i="18"/>
  <c r="D392" i="18"/>
  <c r="D804" i="18" s="1"/>
  <c r="F158" i="18"/>
  <c r="F190" i="18"/>
  <c r="F173" i="18"/>
  <c r="F152" i="18"/>
  <c r="F221" i="18"/>
  <c r="F174" i="18"/>
  <c r="F185" i="18"/>
  <c r="F183" i="18"/>
  <c r="F157" i="18"/>
  <c r="E153" i="18"/>
  <c r="E207" i="18"/>
  <c r="E209" i="18"/>
  <c r="E218" i="18"/>
  <c r="E192" i="18"/>
  <c r="E182" i="18"/>
  <c r="E204" i="18"/>
  <c r="E130" i="18"/>
  <c r="E217" i="18"/>
  <c r="G174" i="18"/>
  <c r="G195" i="18"/>
  <c r="G152" i="18"/>
  <c r="G176" i="18"/>
  <c r="G142" i="18"/>
  <c r="G133" i="18"/>
  <c r="G139" i="18"/>
  <c r="G180" i="18"/>
  <c r="I341" i="18"/>
  <c r="I753" i="18" s="1"/>
  <c r="I238" i="18"/>
  <c r="I406" i="18"/>
  <c r="I818" i="18" s="1"/>
  <c r="I303" i="18"/>
  <c r="I358" i="18"/>
  <c r="I770" i="18" s="1"/>
  <c r="I255" i="18"/>
  <c r="I321" i="18"/>
  <c r="I424" i="18"/>
  <c r="I836" i="18" s="1"/>
  <c r="I326" i="18"/>
  <c r="I429" i="18"/>
  <c r="I841" i="18" s="1"/>
  <c r="I388" i="18"/>
  <c r="I800" i="18" s="1"/>
  <c r="I285" i="18"/>
  <c r="I370" i="18"/>
  <c r="I782" i="18" s="1"/>
  <c r="I267" i="18"/>
  <c r="I436" i="18"/>
  <c r="I848" i="18" s="1"/>
  <c r="I333" i="18"/>
  <c r="H153" i="18"/>
  <c r="H198" i="18"/>
  <c r="H186" i="18"/>
  <c r="H164" i="18"/>
  <c r="H194" i="18"/>
  <c r="H183" i="18"/>
  <c r="H197" i="18"/>
  <c r="H199" i="18"/>
  <c r="H136" i="18"/>
  <c r="D377" i="18"/>
  <c r="D789" i="18" s="1"/>
  <c r="D274" i="18"/>
  <c r="D348" i="18"/>
  <c r="D760" i="18" s="1"/>
  <c r="D245" i="18"/>
  <c r="G20" i="18"/>
  <c r="D382" i="18"/>
  <c r="D794" i="18" s="1"/>
  <c r="D279" i="18"/>
  <c r="D389" i="18"/>
  <c r="D801" i="18" s="1"/>
  <c r="D286" i="18"/>
  <c r="D428" i="18"/>
  <c r="D840" i="18" s="1"/>
  <c r="D325" i="18"/>
  <c r="D436" i="18"/>
  <c r="D848" i="18" s="1"/>
  <c r="D333" i="18"/>
  <c r="D353" i="18"/>
  <c r="D765" i="18" s="1"/>
  <c r="D250" i="18"/>
  <c r="D378" i="18"/>
  <c r="D790" i="18" s="1"/>
  <c r="D275" i="18"/>
  <c r="D342" i="18"/>
  <c r="D754" i="18" s="1"/>
  <c r="D239" i="18"/>
  <c r="D359" i="18"/>
  <c r="D771" i="18" s="1"/>
  <c r="D256" i="18"/>
  <c r="F145" i="18"/>
  <c r="F163" i="18"/>
  <c r="F134" i="18"/>
  <c r="F139" i="18"/>
  <c r="F212" i="18"/>
  <c r="F137" i="18"/>
  <c r="F169" i="18"/>
  <c r="F229" i="18"/>
  <c r="F202" i="18"/>
  <c r="E175" i="18"/>
  <c r="E187" i="18"/>
  <c r="E228" i="18"/>
  <c r="E229" i="18"/>
  <c r="E222" i="18"/>
  <c r="E166" i="18"/>
  <c r="E220" i="18"/>
  <c r="E181" i="18"/>
  <c r="G157" i="18"/>
  <c r="G178" i="18"/>
  <c r="G227" i="18"/>
  <c r="G170" i="18"/>
  <c r="G220" i="18"/>
  <c r="G179" i="18"/>
  <c r="G214" i="18"/>
  <c r="G216" i="18"/>
  <c r="G140" i="18"/>
  <c r="I383" i="18"/>
  <c r="I795" i="18" s="1"/>
  <c r="I280" i="18"/>
  <c r="I397" i="18"/>
  <c r="I809" i="18" s="1"/>
  <c r="I294" i="18"/>
  <c r="I373" i="18"/>
  <c r="I785" i="18" s="1"/>
  <c r="I270" i="18"/>
  <c r="I381" i="18"/>
  <c r="I793" i="18" s="1"/>
  <c r="I278" i="18"/>
  <c r="I305" i="18"/>
  <c r="I408" i="18"/>
  <c r="I820" i="18" s="1"/>
  <c r="I419" i="18"/>
  <c r="I831" i="18" s="1"/>
  <c r="I316" i="18"/>
  <c r="I338" i="18"/>
  <c r="I750" i="18" s="1"/>
  <c r="I235" i="18"/>
  <c r="I336" i="18"/>
  <c r="I748" i="18" s="1"/>
  <c r="I233" i="18"/>
  <c r="H180" i="18"/>
  <c r="H174" i="18"/>
  <c r="H212" i="18"/>
  <c r="H188" i="18"/>
  <c r="H211" i="18"/>
  <c r="H201" i="18"/>
  <c r="H207" i="18"/>
  <c r="H227" i="18"/>
  <c r="H200" i="18"/>
  <c r="D368" i="18"/>
  <c r="D780" i="18" s="1"/>
  <c r="D265" i="18"/>
  <c r="D402" i="18"/>
  <c r="D814" i="18" s="1"/>
  <c r="D299" i="18"/>
  <c r="D355" i="18"/>
  <c r="D767" i="18" s="1"/>
  <c r="D252" i="18"/>
  <c r="D357" i="18"/>
  <c r="D769" i="18" s="1"/>
  <c r="D254" i="18"/>
  <c r="D409" i="18"/>
  <c r="D821" i="18" s="1"/>
  <c r="D306" i="18"/>
  <c r="D431" i="18"/>
  <c r="D843" i="18" s="1"/>
  <c r="D328" i="18"/>
  <c r="D429" i="18"/>
  <c r="D841" i="18" s="1"/>
  <c r="D326" i="18"/>
  <c r="D419" i="18"/>
  <c r="D831" i="18" s="1"/>
  <c r="D316" i="18"/>
  <c r="D354" i="18"/>
  <c r="D766" i="18" s="1"/>
  <c r="D251" i="18"/>
  <c r="D364" i="18"/>
  <c r="D776" i="18" s="1"/>
  <c r="D261" i="18"/>
  <c r="F227" i="18"/>
  <c r="F224" i="18"/>
  <c r="F214" i="18"/>
  <c r="F210" i="18"/>
  <c r="F216" i="18"/>
  <c r="F230" i="18"/>
  <c r="F153" i="18"/>
  <c r="F194" i="18"/>
  <c r="F209" i="18"/>
  <c r="E135" i="18"/>
  <c r="E142" i="18"/>
  <c r="E177" i="18"/>
  <c r="E203" i="18"/>
  <c r="E205" i="18"/>
  <c r="E199" i="18"/>
  <c r="E189" i="18"/>
  <c r="E133" i="18"/>
  <c r="G131" i="18"/>
  <c r="G138" i="18"/>
  <c r="G185" i="18"/>
  <c r="G130" i="18"/>
  <c r="G196" i="18"/>
  <c r="G203" i="18"/>
  <c r="G223" i="18"/>
  <c r="G205" i="18"/>
  <c r="G155" i="18"/>
  <c r="I356" i="18"/>
  <c r="I768" i="18" s="1"/>
  <c r="I253" i="18"/>
  <c r="I427" i="18"/>
  <c r="I839" i="18" s="1"/>
  <c r="I324" i="18"/>
  <c r="I386" i="18"/>
  <c r="I798" i="18" s="1"/>
  <c r="I283" i="18"/>
  <c r="I240" i="18"/>
  <c r="I343" i="18"/>
  <c r="I755" i="18" s="1"/>
  <c r="I304" i="18"/>
  <c r="I407" i="18"/>
  <c r="I819" i="18" s="1"/>
  <c r="I403" i="18"/>
  <c r="I815" i="18" s="1"/>
  <c r="I300" i="18"/>
  <c r="I345" i="18"/>
  <c r="I757" i="18" s="1"/>
  <c r="I242" i="18"/>
  <c r="I368" i="18"/>
  <c r="I780" i="18" s="1"/>
  <c r="I265" i="18"/>
  <c r="H157" i="18"/>
  <c r="H169" i="18"/>
  <c r="H142" i="18"/>
  <c r="H172" i="18"/>
  <c r="H179" i="18"/>
  <c r="H184" i="18"/>
  <c r="H150" i="18"/>
  <c r="H229" i="18"/>
  <c r="H144" i="18"/>
  <c r="D276" i="18"/>
  <c r="D379" i="18"/>
  <c r="D791" i="18" s="1"/>
  <c r="E20" i="18"/>
  <c r="D423" i="18"/>
  <c r="D835" i="18" s="1"/>
  <c r="D320" i="18"/>
  <c r="D360" i="18"/>
  <c r="D772" i="18" s="1"/>
  <c r="D257" i="18"/>
  <c r="D393" i="18"/>
  <c r="D805" i="18" s="1"/>
  <c r="D290" i="18"/>
  <c r="D396" i="18"/>
  <c r="D808" i="18" s="1"/>
  <c r="D293" i="18"/>
  <c r="D397" i="18"/>
  <c r="D809" i="18" s="1"/>
  <c r="D294" i="18"/>
  <c r="D411" i="18"/>
  <c r="D823" i="18" s="1"/>
  <c r="D308" i="18"/>
  <c r="D248" i="18"/>
  <c r="D351" i="18"/>
  <c r="D763" i="18" s="1"/>
  <c r="D358" i="18"/>
  <c r="D770" i="18" s="1"/>
  <c r="D255" i="18"/>
  <c r="D430" i="18"/>
  <c r="D842" i="18" s="1"/>
  <c r="D327" i="18"/>
  <c r="D394" i="18"/>
  <c r="D806" i="18" s="1"/>
  <c r="D291" i="18"/>
  <c r="F159" i="18"/>
  <c r="F193" i="18"/>
  <c r="F154" i="18"/>
  <c r="F208" i="18"/>
  <c r="F198" i="18"/>
  <c r="F211" i="18"/>
  <c r="F228" i="18"/>
  <c r="F203" i="18"/>
  <c r="F218" i="18"/>
  <c r="E159" i="18"/>
  <c r="E169" i="18"/>
  <c r="E152" i="18"/>
  <c r="E161" i="18"/>
  <c r="E215" i="18"/>
  <c r="E224" i="18"/>
  <c r="E140" i="18"/>
  <c r="E141" i="18"/>
  <c r="G217" i="18"/>
  <c r="G202" i="18"/>
  <c r="G169" i="18"/>
  <c r="G192" i="18"/>
  <c r="G163" i="18"/>
  <c r="G135" i="18"/>
  <c r="G200" i="18"/>
  <c r="G187" i="18"/>
  <c r="G207" i="18"/>
  <c r="I416" i="18"/>
  <c r="I828" i="18" s="1"/>
  <c r="I313" i="18"/>
  <c r="I414" i="18"/>
  <c r="I826" i="18" s="1"/>
  <c r="I311" i="18"/>
  <c r="I354" i="18"/>
  <c r="I766" i="18" s="1"/>
  <c r="I251" i="18"/>
  <c r="I425" i="18"/>
  <c r="I837" i="18" s="1"/>
  <c r="I322" i="18"/>
  <c r="I379" i="18"/>
  <c r="I791" i="18" s="1"/>
  <c r="I276" i="18"/>
  <c r="I363" i="18"/>
  <c r="I775" i="18" s="1"/>
  <c r="I260" i="18"/>
  <c r="I377" i="18"/>
  <c r="I789" i="18" s="1"/>
  <c r="I274" i="18"/>
  <c r="I392" i="18"/>
  <c r="I804" i="18" s="1"/>
  <c r="I289" i="18"/>
  <c r="H196" i="18"/>
  <c r="H219" i="18"/>
  <c r="H143" i="18"/>
  <c r="H156" i="18"/>
  <c r="H134" i="18"/>
  <c r="H132" i="18"/>
  <c r="H176" i="18"/>
  <c r="H217" i="18"/>
  <c r="H160" i="18"/>
  <c r="C488" i="18" l="1"/>
  <c r="C1003" i="18" s="1"/>
  <c r="C694" i="18"/>
  <c r="C535" i="18"/>
  <c r="C638" i="18" s="1"/>
  <c r="C924" i="18"/>
  <c r="C741" i="18"/>
  <c r="C657" i="18"/>
  <c r="C451" i="18"/>
  <c r="C554" i="18" s="1"/>
  <c r="C647" i="18"/>
  <c r="C726" i="18"/>
  <c r="C537" i="18"/>
  <c r="C1052" i="18" s="1"/>
  <c r="C948" i="18"/>
  <c r="C713" i="18"/>
  <c r="C742" i="18"/>
  <c r="C730" i="18"/>
  <c r="C949" i="18"/>
  <c r="C699" i="18"/>
  <c r="C524" i="18"/>
  <c r="C1039" i="18" s="1"/>
  <c r="C920" i="18"/>
  <c r="C932" i="18"/>
  <c r="C512" i="18"/>
  <c r="C1027" i="18" s="1"/>
  <c r="C452" i="18"/>
  <c r="C967" i="18" s="1"/>
  <c r="C471" i="18"/>
  <c r="C986" i="18" s="1"/>
  <c r="C732" i="18"/>
  <c r="C493" i="18"/>
  <c r="C596" i="18" s="1"/>
  <c r="C470" i="18"/>
  <c r="C573" i="18" s="1"/>
  <c r="C469" i="18"/>
  <c r="C984" i="18" s="1"/>
  <c r="C737" i="18"/>
  <c r="C531" i="18"/>
  <c r="C1046" i="18" s="1"/>
  <c r="C676" i="18"/>
  <c r="C514" i="18"/>
  <c r="C1029" i="18" s="1"/>
  <c r="C875" i="18"/>
  <c r="C503" i="18"/>
  <c r="C1018" i="18" s="1"/>
  <c r="C658" i="18"/>
  <c r="C677" i="18"/>
  <c r="C669" i="18"/>
  <c r="C526" i="18"/>
  <c r="C1041" i="18" s="1"/>
  <c r="C934" i="18"/>
  <c r="C725" i="18"/>
  <c r="C890" i="18"/>
  <c r="C519" i="18"/>
  <c r="C1034" i="18" s="1"/>
  <c r="C507" i="18"/>
  <c r="C1022" i="18" s="1"/>
  <c r="C950" i="18"/>
  <c r="C522" i="18"/>
  <c r="C625" i="18" s="1"/>
  <c r="C887" i="18"/>
  <c r="C675" i="18"/>
  <c r="C445" i="18"/>
  <c r="C960" i="18" s="1"/>
  <c r="C513" i="18"/>
  <c r="C616" i="18" s="1"/>
  <c r="C744" i="18"/>
  <c r="C441" i="18"/>
  <c r="C956" i="18" s="1"/>
  <c r="C714" i="18"/>
  <c r="C926" i="18"/>
  <c r="C719" i="18"/>
  <c r="C681" i="18"/>
  <c r="C495" i="18"/>
  <c r="C598" i="18" s="1"/>
  <c r="C706" i="18"/>
  <c r="C684" i="18"/>
  <c r="C490" i="18"/>
  <c r="C1005" i="18" s="1"/>
  <c r="C439" i="18"/>
  <c r="C542" i="18" s="1"/>
  <c r="C440" i="18"/>
  <c r="C955" i="18" s="1"/>
  <c r="C667" i="18"/>
  <c r="C529" i="18"/>
  <c r="C1044" i="18" s="1"/>
  <c r="C693" i="18"/>
  <c r="C899" i="18"/>
  <c r="C500" i="18"/>
  <c r="C603" i="18" s="1"/>
  <c r="C646" i="18"/>
  <c r="C922" i="18"/>
  <c r="C898" i="18"/>
  <c r="C671" i="18"/>
  <c r="C645" i="18"/>
  <c r="C465" i="18"/>
  <c r="C980" i="18" s="1"/>
  <c r="C735" i="18"/>
  <c r="C692" i="18"/>
  <c r="C716" i="18"/>
  <c r="C889" i="18"/>
  <c r="C477" i="18"/>
  <c r="C580" i="18" s="1"/>
  <c r="C861" i="18"/>
  <c r="C700" i="18"/>
  <c r="C711" i="18"/>
  <c r="C923" i="18"/>
  <c r="C917" i="18"/>
  <c r="C906" i="18"/>
  <c r="C655" i="18"/>
  <c r="C454" i="18"/>
  <c r="C969" i="18" s="1"/>
  <c r="C717" i="18"/>
  <c r="C868" i="18"/>
  <c r="C897" i="18"/>
  <c r="C702" i="18"/>
  <c r="C902" i="18"/>
  <c r="C709" i="18"/>
  <c r="C504" i="18"/>
  <c r="C1019" i="18" s="1"/>
  <c r="C662" i="18"/>
  <c r="C678" i="18"/>
  <c r="C461" i="18"/>
  <c r="C976" i="18" s="1"/>
  <c r="C908" i="18"/>
  <c r="C472" i="18"/>
  <c r="C987" i="18" s="1"/>
  <c r="C466" i="18"/>
  <c r="C981" i="18" s="1"/>
  <c r="C710" i="18"/>
  <c r="C673" i="18"/>
  <c r="C879" i="18"/>
  <c r="C464" i="18"/>
  <c r="C979" i="18" s="1"/>
  <c r="C517" i="18"/>
  <c r="C1032" i="18" s="1"/>
  <c r="C723" i="18"/>
  <c r="C904" i="18"/>
  <c r="C705" i="18"/>
  <c r="C918" i="18"/>
  <c r="C530" i="18"/>
  <c r="C1045" i="18" s="1"/>
  <c r="C942" i="18"/>
  <c r="C502" i="18"/>
  <c r="C605" i="18" s="1"/>
  <c r="C914" i="18"/>
  <c r="C703" i="18"/>
  <c r="C712" i="18"/>
  <c r="C891" i="18"/>
  <c r="C909" i="18"/>
  <c r="C479" i="18"/>
  <c r="C994" i="18" s="1"/>
  <c r="C698" i="18"/>
  <c r="C738" i="18"/>
  <c r="C691" i="18"/>
  <c r="C532" i="18"/>
  <c r="C1047" i="18" s="1"/>
  <c r="C476" i="18"/>
  <c r="C991" i="18" s="1"/>
  <c r="C509" i="18"/>
  <c r="C612" i="18" s="1"/>
  <c r="C937" i="18"/>
  <c r="C459" i="18"/>
  <c r="C562" i="18" s="1"/>
  <c r="C871" i="18"/>
  <c r="C458" i="18"/>
  <c r="C561" i="18" s="1"/>
  <c r="C664" i="18"/>
  <c r="C498" i="18"/>
  <c r="C1013" i="18" s="1"/>
  <c r="C731" i="18"/>
  <c r="C857" i="18"/>
  <c r="C682" i="18"/>
  <c r="C895" i="18"/>
  <c r="C695" i="18"/>
  <c r="C689" i="18"/>
  <c r="C893" i="18"/>
  <c r="C453" i="18"/>
  <c r="C968" i="18" s="1"/>
  <c r="C739" i="18"/>
  <c r="C660" i="18"/>
  <c r="C715" i="18"/>
  <c r="C901" i="18"/>
  <c r="C860" i="18"/>
  <c r="C869" i="18"/>
  <c r="C659" i="18"/>
  <c r="C448" i="18"/>
  <c r="C963" i="18" s="1"/>
  <c r="C935" i="18"/>
  <c r="C481" i="18"/>
  <c r="C996" i="18" s="1"/>
  <c r="C939" i="18"/>
  <c r="C533" i="18"/>
  <c r="C1048" i="18" s="1"/>
  <c r="C690" i="18"/>
  <c r="C534" i="18"/>
  <c r="C1049" i="18" s="1"/>
  <c r="C648" i="18"/>
  <c r="C672" i="18"/>
  <c r="C876" i="18"/>
  <c r="C473" i="18"/>
  <c r="C988" i="18" s="1"/>
  <c r="C501" i="18"/>
  <c r="C1016" i="18" s="1"/>
  <c r="C679" i="18"/>
  <c r="C462" i="18"/>
  <c r="C565" i="18" s="1"/>
  <c r="C516" i="18"/>
  <c r="C1031" i="18" s="1"/>
  <c r="C455" i="18"/>
  <c r="C970" i="18" s="1"/>
  <c r="C661" i="18"/>
  <c r="C862" i="18"/>
  <c r="C484" i="18"/>
  <c r="C587" i="18" s="1"/>
  <c r="C858" i="18"/>
  <c r="C913" i="18"/>
  <c r="C740" i="18"/>
  <c r="C446" i="18"/>
  <c r="C961" i="18" s="1"/>
  <c r="C907" i="18"/>
  <c r="C450" i="18"/>
  <c r="C965" i="18" s="1"/>
  <c r="C474" i="18"/>
  <c r="C577" i="18" s="1"/>
  <c r="C854" i="18"/>
  <c r="C499" i="18"/>
  <c r="C1014" i="18" s="1"/>
  <c r="C480" i="18"/>
  <c r="C583" i="18" s="1"/>
  <c r="C686" i="18"/>
  <c r="C733" i="18"/>
  <c r="C491" i="18"/>
  <c r="C1006" i="18" s="1"/>
  <c r="C523" i="18"/>
  <c r="C626" i="18" s="1"/>
  <c r="C515" i="18"/>
  <c r="C1030" i="18" s="1"/>
  <c r="C927" i="18"/>
  <c r="C680" i="18"/>
  <c r="C930" i="18"/>
  <c r="C940" i="18"/>
  <c r="C734" i="18"/>
  <c r="C521" i="18"/>
  <c r="C624" i="18" s="1"/>
  <c r="C724" i="18"/>
  <c r="C704" i="18"/>
  <c r="C727" i="18"/>
  <c r="C482" i="18"/>
  <c r="C585" i="18" s="1"/>
  <c r="C697" i="18"/>
  <c r="C880" i="18"/>
  <c r="C722" i="18"/>
  <c r="C444" i="18"/>
  <c r="C547" i="18" s="1"/>
  <c r="C872" i="18"/>
  <c r="C666" i="18"/>
  <c r="C951" i="18"/>
  <c r="C539" i="18"/>
  <c r="C1054" i="18" s="1"/>
  <c r="C468" i="18"/>
  <c r="C983" i="18" s="1"/>
  <c r="C688" i="18"/>
  <c r="C668" i="18"/>
  <c r="C447" i="18"/>
  <c r="C550" i="18" s="1"/>
  <c r="C443" i="18"/>
  <c r="C546" i="18" s="1"/>
  <c r="C649" i="18"/>
  <c r="C653" i="18"/>
  <c r="C663" i="18"/>
  <c r="C650" i="18"/>
  <c r="C639" i="18"/>
  <c r="C578" i="18"/>
  <c r="C631" i="18"/>
  <c r="C1026" i="18"/>
  <c r="C971" i="18"/>
  <c r="C552" i="18"/>
  <c r="C1035" i="18"/>
  <c r="I944" i="18"/>
  <c r="I854" i="18"/>
  <c r="I872" i="18"/>
  <c r="D937" i="18"/>
  <c r="D943" i="18"/>
  <c r="I883" i="18"/>
  <c r="D924" i="18"/>
  <c r="D863" i="18"/>
  <c r="I907" i="18"/>
  <c r="I929" i="18"/>
  <c r="D912" i="18"/>
  <c r="D934" i="18"/>
  <c r="I923" i="18"/>
  <c r="D868" i="18"/>
  <c r="I903" i="18"/>
  <c r="I917" i="18"/>
  <c r="I911" i="18"/>
  <c r="D932" i="18"/>
  <c r="D871" i="18"/>
  <c r="I927" i="18"/>
  <c r="D851" i="18"/>
  <c r="D928" i="18"/>
  <c r="I906" i="18"/>
  <c r="D884" i="18"/>
  <c r="I941" i="18"/>
  <c r="I904" i="18"/>
  <c r="I902" i="18"/>
  <c r="C1025" i="18"/>
  <c r="C588" i="18"/>
  <c r="C1020" i="18"/>
  <c r="D885" i="18"/>
  <c r="D865" i="18"/>
  <c r="D875" i="18"/>
  <c r="I922" i="18"/>
  <c r="I896" i="18"/>
  <c r="D856" i="18"/>
  <c r="D910" i="18"/>
  <c r="I882" i="18"/>
  <c r="D940" i="18"/>
  <c r="I899" i="18"/>
  <c r="I949" i="18"/>
  <c r="D880" i="18"/>
  <c r="I890" i="18"/>
  <c r="D862" i="18"/>
  <c r="I908" i="18"/>
  <c r="I895" i="18"/>
  <c r="I925" i="18"/>
  <c r="D931" i="18"/>
  <c r="I855" i="18"/>
  <c r="I893" i="18"/>
  <c r="I926" i="18"/>
  <c r="C597" i="18"/>
  <c r="I879" i="18"/>
  <c r="D858" i="18"/>
  <c r="I924" i="18"/>
  <c r="D853" i="18"/>
  <c r="D854" i="18"/>
  <c r="D867" i="18"/>
  <c r="D921" i="18"/>
  <c r="D877" i="18"/>
  <c r="I928" i="18"/>
  <c r="I910" i="18"/>
  <c r="D948" i="18"/>
  <c r="C611" i="18"/>
  <c r="C581" i="18"/>
  <c r="C972" i="18"/>
  <c r="C545" i="18"/>
  <c r="C599" i="18"/>
  <c r="I892" i="18"/>
  <c r="D951" i="18"/>
  <c r="D900" i="18"/>
  <c r="I891" i="18"/>
  <c r="I886" i="18"/>
  <c r="I943" i="18"/>
  <c r="I878" i="18"/>
  <c r="I851" i="18"/>
  <c r="I939" i="18"/>
  <c r="D914" i="18"/>
  <c r="I881" i="18"/>
  <c r="D949" i="18"/>
  <c r="I852" i="18"/>
  <c r="I948" i="18"/>
  <c r="D895" i="18"/>
  <c r="I887" i="18"/>
  <c r="D950" i="18"/>
  <c r="I857" i="18"/>
  <c r="D889" i="18"/>
  <c r="D919" i="18"/>
  <c r="C1033" i="18"/>
  <c r="D888" i="18"/>
  <c r="D930" i="18"/>
  <c r="I884" i="18"/>
  <c r="I912" i="18"/>
  <c r="I873" i="18"/>
  <c r="I946" i="18"/>
  <c r="D898" i="18"/>
  <c r="I916" i="18"/>
  <c r="I937" i="18"/>
  <c r="D903" i="18"/>
  <c r="I938" i="18"/>
  <c r="D916" i="18"/>
  <c r="D947" i="18"/>
  <c r="D887" i="18"/>
  <c r="I913" i="18"/>
  <c r="I936" i="18"/>
  <c r="D915" i="18"/>
  <c r="D886" i="18"/>
  <c r="D935" i="18"/>
  <c r="C570" i="18"/>
  <c r="C1040" i="18"/>
  <c r="C589" i="18"/>
  <c r="I931" i="18"/>
  <c r="I877" i="18"/>
  <c r="D890" i="18"/>
  <c r="I862" i="18"/>
  <c r="I858" i="18"/>
  <c r="I901" i="18"/>
  <c r="I853" i="18"/>
  <c r="I898" i="18"/>
  <c r="D927" i="18"/>
  <c r="D920" i="18"/>
  <c r="I863" i="18"/>
  <c r="D939" i="18"/>
  <c r="I947" i="18"/>
  <c r="I897" i="18"/>
  <c r="I950" i="18"/>
  <c r="D876" i="18"/>
  <c r="C1007" i="18"/>
  <c r="C978" i="18"/>
  <c r="C586" i="18"/>
  <c r="C609" i="18"/>
  <c r="D911" i="18"/>
  <c r="D944" i="18"/>
  <c r="I933" i="18"/>
  <c r="D864" i="18"/>
  <c r="D938" i="18"/>
  <c r="I888" i="18"/>
  <c r="D945" i="18"/>
  <c r="D873" i="18"/>
  <c r="I942" i="18"/>
  <c r="D883" i="18"/>
  <c r="D902" i="18"/>
  <c r="I940" i="18"/>
  <c r="D894" i="18"/>
  <c r="I860" i="18"/>
  <c r="I871" i="18"/>
  <c r="D879" i="18"/>
  <c r="D872" i="18"/>
  <c r="D857" i="18"/>
  <c r="D897" i="18"/>
  <c r="I951" i="18"/>
  <c r="I921" i="18"/>
  <c r="D906" i="18"/>
  <c r="I868" i="18"/>
  <c r="I932" i="18"/>
  <c r="D923" i="18"/>
  <c r="D860" i="18"/>
  <c r="D859" i="18"/>
  <c r="D852" i="18"/>
  <c r="I900" i="18"/>
  <c r="I865" i="18"/>
  <c r="D918" i="18"/>
  <c r="D922" i="18"/>
  <c r="D913" i="18"/>
  <c r="D909" i="18"/>
  <c r="I859" i="18"/>
  <c r="D908" i="18"/>
  <c r="D946" i="18"/>
  <c r="I894" i="18"/>
  <c r="D874" i="18"/>
  <c r="D866" i="18"/>
  <c r="I934" i="18"/>
  <c r="D892" i="18"/>
  <c r="D929" i="18"/>
  <c r="D855" i="18"/>
  <c r="I889" i="18"/>
  <c r="D941" i="18"/>
  <c r="I935" i="18"/>
  <c r="I905" i="18"/>
  <c r="I866" i="18"/>
  <c r="D878" i="18"/>
  <c r="I880" i="18"/>
  <c r="C592" i="18"/>
  <c r="C563" i="18"/>
  <c r="C630" i="18"/>
  <c r="C1012" i="18"/>
  <c r="C1002" i="18"/>
  <c r="I861" i="18"/>
  <c r="I869" i="18"/>
  <c r="D926" i="18"/>
  <c r="I918" i="18"/>
  <c r="D869" i="18"/>
  <c r="D870" i="18"/>
  <c r="D893" i="18"/>
  <c r="I885" i="18"/>
  <c r="I856" i="18"/>
  <c r="D907" i="18"/>
  <c r="I875" i="18"/>
  <c r="I874" i="18"/>
  <c r="D861" i="18"/>
  <c r="I920" i="18"/>
  <c r="I909" i="18"/>
  <c r="D942" i="18"/>
  <c r="D881" i="18"/>
  <c r="D936" i="18"/>
  <c r="I919" i="18"/>
  <c r="I864" i="18"/>
  <c r="D925" i="18"/>
  <c r="D896" i="18"/>
  <c r="I876" i="18"/>
  <c r="C641" i="18"/>
  <c r="D899" i="18"/>
  <c r="D917" i="18"/>
  <c r="D904" i="18"/>
  <c r="D905" i="18"/>
  <c r="D901" i="18"/>
  <c r="D933" i="18"/>
  <c r="D891" i="18"/>
  <c r="I945" i="18"/>
  <c r="I915" i="18"/>
  <c r="I914" i="18"/>
  <c r="D882" i="18"/>
  <c r="I870" i="18"/>
  <c r="I867" i="18"/>
  <c r="I930" i="18"/>
  <c r="G432" i="18"/>
  <c r="G844" i="18" s="1"/>
  <c r="G947" i="18" s="1"/>
  <c r="D653" i="18"/>
  <c r="D646" i="18"/>
  <c r="I740" i="18"/>
  <c r="D682" i="18"/>
  <c r="I662" i="18"/>
  <c r="I726" i="18"/>
  <c r="D697" i="18"/>
  <c r="I741" i="18"/>
  <c r="G418" i="18"/>
  <c r="G830" i="18" s="1"/>
  <c r="G521" i="18" s="1"/>
  <c r="G1036" i="18" s="1"/>
  <c r="I697" i="18"/>
  <c r="D649" i="18"/>
  <c r="F383" i="18"/>
  <c r="F795" i="18" s="1"/>
  <c r="F486" i="18" s="1"/>
  <c r="F589" i="18" s="1"/>
  <c r="H261" i="18"/>
  <c r="H467" i="18" s="1"/>
  <c r="F250" i="18"/>
  <c r="D679" i="18"/>
  <c r="I667" i="18"/>
  <c r="G373" i="18"/>
  <c r="G785" i="18" s="1"/>
  <c r="G888" i="18" s="1"/>
  <c r="E294" i="18"/>
  <c r="G256" i="18"/>
  <c r="F298" i="18"/>
  <c r="D668" i="18"/>
  <c r="D698" i="18"/>
  <c r="I739" i="18"/>
  <c r="E252" i="18"/>
  <c r="G285" i="18"/>
  <c r="G697" i="18" s="1"/>
  <c r="D732" i="18"/>
  <c r="F378" i="18"/>
  <c r="F790" i="18" s="1"/>
  <c r="F893" i="18" s="1"/>
  <c r="I724" i="18"/>
  <c r="F283" i="18"/>
  <c r="H251" i="18"/>
  <c r="F285" i="18"/>
  <c r="H391" i="18"/>
  <c r="H803" i="18" s="1"/>
  <c r="H494" i="18" s="1"/>
  <c r="H597" i="18" s="1"/>
  <c r="D671" i="18"/>
  <c r="H238" i="18"/>
  <c r="F337" i="18"/>
  <c r="F749" i="18" s="1"/>
  <c r="F440" i="18" s="1"/>
  <c r="F955" i="18" s="1"/>
  <c r="I646" i="18"/>
  <c r="I742" i="18"/>
  <c r="D694" i="18"/>
  <c r="I734" i="18"/>
  <c r="D739" i="18"/>
  <c r="D702" i="18"/>
  <c r="E333" i="18"/>
  <c r="D662" i="18"/>
  <c r="G269" i="18"/>
  <c r="D650" i="18"/>
  <c r="D704" i="18"/>
  <c r="G261" i="18"/>
  <c r="I665" i="18"/>
  <c r="D660" i="18"/>
  <c r="G309" i="18"/>
  <c r="I657" i="18"/>
  <c r="D684" i="18"/>
  <c r="E369" i="18"/>
  <c r="E781" i="18" s="1"/>
  <c r="E472" i="18" s="1"/>
  <c r="E987" i="18" s="1"/>
  <c r="I710" i="18"/>
  <c r="I731" i="18"/>
  <c r="D647" i="18"/>
  <c r="D648" i="18"/>
  <c r="D722" i="18"/>
  <c r="D742" i="18"/>
  <c r="I661" i="18"/>
  <c r="H294" i="18"/>
  <c r="F410" i="18"/>
  <c r="F822" i="18" s="1"/>
  <c r="F925" i="18" s="1"/>
  <c r="I693" i="18"/>
  <c r="H325" i="18"/>
  <c r="I673" i="18"/>
  <c r="E389" i="18"/>
  <c r="E801" i="18" s="1"/>
  <c r="E492" i="18" s="1"/>
  <c r="E595" i="18" s="1"/>
  <c r="I712" i="18"/>
  <c r="D718" i="18"/>
  <c r="I645" i="18"/>
  <c r="I706" i="18"/>
  <c r="I733" i="18"/>
  <c r="D725" i="18"/>
  <c r="D735" i="18"/>
  <c r="I676" i="18"/>
  <c r="H241" i="18"/>
  <c r="H308" i="18"/>
  <c r="I683" i="18"/>
  <c r="D692" i="18"/>
  <c r="F316" i="18"/>
  <c r="I722" i="18"/>
  <c r="D658" i="18"/>
  <c r="F323" i="18"/>
  <c r="I727" i="18"/>
  <c r="E330" i="18"/>
  <c r="I716" i="18"/>
  <c r="D663" i="18"/>
  <c r="D664" i="18"/>
  <c r="I728" i="18"/>
  <c r="D686" i="18"/>
  <c r="D721" i="18"/>
  <c r="I669" i="18"/>
  <c r="I668" i="18"/>
  <c r="D696" i="18"/>
  <c r="D733" i="18"/>
  <c r="I721" i="18"/>
  <c r="D710" i="18"/>
  <c r="D741" i="18"/>
  <c r="D674" i="18"/>
  <c r="I694" i="18"/>
  <c r="I659" i="18"/>
  <c r="D709" i="18"/>
  <c r="D680" i="18"/>
  <c r="I702" i="18"/>
  <c r="D729" i="18"/>
  <c r="I695" i="18"/>
  <c r="D728" i="18"/>
  <c r="D723" i="18"/>
  <c r="I711" i="18"/>
  <c r="I705" i="18"/>
  <c r="D700" i="18"/>
  <c r="I655" i="18"/>
  <c r="D645" i="18"/>
  <c r="I732" i="18"/>
  <c r="D654" i="18"/>
  <c r="D731" i="18"/>
  <c r="I713" i="18"/>
  <c r="I658" i="18"/>
  <c r="D712" i="18"/>
  <c r="D716" i="18"/>
  <c r="I720" i="18"/>
  <c r="G316" i="18"/>
  <c r="I663" i="18"/>
  <c r="D667" i="18"/>
  <c r="D745" i="18"/>
  <c r="I648" i="18"/>
  <c r="D685" i="18"/>
  <c r="I729" i="18"/>
  <c r="I699" i="18"/>
  <c r="I660" i="18"/>
  <c r="I691" i="18"/>
  <c r="I744" i="18"/>
  <c r="I684" i="18"/>
  <c r="D693" i="18"/>
  <c r="I670" i="18"/>
  <c r="E327" i="18"/>
  <c r="E430" i="18"/>
  <c r="E842" i="18" s="1"/>
  <c r="I539" i="18"/>
  <c r="I1054" i="18" s="1"/>
  <c r="H365" i="18"/>
  <c r="H777" i="18" s="1"/>
  <c r="H262" i="18"/>
  <c r="I472" i="18"/>
  <c r="I987" i="18" s="1"/>
  <c r="D537" i="18"/>
  <c r="D1052" i="18" s="1"/>
  <c r="I537" i="18"/>
  <c r="I1052" i="18" s="1"/>
  <c r="H345" i="18"/>
  <c r="H757" i="18" s="1"/>
  <c r="H242" i="18"/>
  <c r="E417" i="18"/>
  <c r="E829" i="18" s="1"/>
  <c r="E314" i="18"/>
  <c r="F381" i="18"/>
  <c r="F793" i="18" s="1"/>
  <c r="F278" i="18"/>
  <c r="E403" i="18"/>
  <c r="E815" i="18" s="1"/>
  <c r="E300" i="18"/>
  <c r="D501" i="18"/>
  <c r="D1016" i="18" s="1"/>
  <c r="I531" i="18"/>
  <c r="I1046" i="18" s="1"/>
  <c r="I513" i="18"/>
  <c r="I1028" i="18" s="1"/>
  <c r="F251" i="18"/>
  <c r="F354" i="18"/>
  <c r="F766" i="18" s="1"/>
  <c r="H362" i="18"/>
  <c r="H774" i="18" s="1"/>
  <c r="H259" i="18"/>
  <c r="I688" i="18"/>
  <c r="G310" i="18"/>
  <c r="G413" i="18"/>
  <c r="G825" i="18" s="1"/>
  <c r="E421" i="18"/>
  <c r="E833" i="18" s="1"/>
  <c r="E318" i="18"/>
  <c r="F417" i="18"/>
  <c r="F829" i="18" s="1"/>
  <c r="F314" i="18"/>
  <c r="D703" i="18"/>
  <c r="D705" i="18"/>
  <c r="H348" i="18"/>
  <c r="H760" i="18" s="1"/>
  <c r="H245" i="18"/>
  <c r="I652" i="18"/>
  <c r="G409" i="18"/>
  <c r="G821" i="18" s="1"/>
  <c r="G306" i="18"/>
  <c r="E348" i="18"/>
  <c r="E760" i="18" s="1"/>
  <c r="E245" i="18"/>
  <c r="F415" i="18"/>
  <c r="F827" i="18" s="1"/>
  <c r="F312" i="18"/>
  <c r="D457" i="18"/>
  <c r="D972" i="18" s="1"/>
  <c r="D458" i="18"/>
  <c r="D561" i="18" s="1"/>
  <c r="D711" i="18"/>
  <c r="H417" i="18"/>
  <c r="H829" i="18" s="1"/>
  <c r="H314" i="18"/>
  <c r="I522" i="18"/>
  <c r="I1037" i="18" s="1"/>
  <c r="E372" i="18"/>
  <c r="E784" i="18" s="1"/>
  <c r="E269" i="18"/>
  <c r="F408" i="18"/>
  <c r="F820" i="18" s="1"/>
  <c r="F305" i="18"/>
  <c r="D687" i="18"/>
  <c r="D480" i="18"/>
  <c r="D583" i="18" s="1"/>
  <c r="I679" i="18"/>
  <c r="I650" i="18"/>
  <c r="E423" i="18"/>
  <c r="E835" i="18" s="1"/>
  <c r="E320" i="18"/>
  <c r="F379" i="18"/>
  <c r="F791" i="18" s="1"/>
  <c r="F276" i="18"/>
  <c r="D515" i="18"/>
  <c r="D618" i="18" s="1"/>
  <c r="D714" i="18"/>
  <c r="H358" i="18"/>
  <c r="H770" i="18" s="1"/>
  <c r="H255" i="18"/>
  <c r="I463" i="18"/>
  <c r="I978" i="18" s="1"/>
  <c r="I462" i="18"/>
  <c r="I977" i="18" s="1"/>
  <c r="G365" i="18"/>
  <c r="G777" i="18" s="1"/>
  <c r="G262" i="18"/>
  <c r="F342" i="18"/>
  <c r="F754" i="18" s="1"/>
  <c r="F239" i="18"/>
  <c r="D490" i="18"/>
  <c r="D1005" i="18" s="1"/>
  <c r="H357" i="18"/>
  <c r="H769" i="18" s="1"/>
  <c r="H254" i="18"/>
  <c r="I449" i="18"/>
  <c r="I552" i="18" s="1"/>
  <c r="G397" i="18"/>
  <c r="G809" i="18" s="1"/>
  <c r="G294" i="18"/>
  <c r="E364" i="18"/>
  <c r="E776" i="18" s="1"/>
  <c r="E261" i="18"/>
  <c r="F287" i="18"/>
  <c r="F390" i="18"/>
  <c r="F802" i="18" s="1"/>
  <c r="D527" i="18"/>
  <c r="D630" i="18" s="1"/>
  <c r="H355" i="18"/>
  <c r="H767" i="18" s="1"/>
  <c r="H252" i="18"/>
  <c r="I515" i="18"/>
  <c r="I618" i="18" s="1"/>
  <c r="E338" i="18"/>
  <c r="E750" i="18" s="1"/>
  <c r="E235" i="18"/>
  <c r="D676" i="18"/>
  <c r="H312" i="18"/>
  <c r="H415" i="18"/>
  <c r="H827" i="18" s="1"/>
  <c r="I675" i="18"/>
  <c r="I526" i="18"/>
  <c r="I629" i="18" s="1"/>
  <c r="E376" i="18"/>
  <c r="E788" i="18" s="1"/>
  <c r="E273" i="18"/>
  <c r="D504" i="18"/>
  <c r="D1019" i="18" s="1"/>
  <c r="D535" i="18"/>
  <c r="D1050" i="18" s="1"/>
  <c r="I653" i="18"/>
  <c r="I680" i="18"/>
  <c r="G362" i="18"/>
  <c r="G774" i="18" s="1"/>
  <c r="G259" i="18"/>
  <c r="E422" i="18"/>
  <c r="E834" i="18" s="1"/>
  <c r="E319" i="18"/>
  <c r="F373" i="18"/>
  <c r="F785" i="18" s="1"/>
  <c r="F270" i="18"/>
  <c r="D678" i="18"/>
  <c r="I681" i="18"/>
  <c r="D468" i="18"/>
  <c r="D571" i="18" s="1"/>
  <c r="I488" i="18"/>
  <c r="I1003" i="18" s="1"/>
  <c r="H410" i="18"/>
  <c r="H822" i="18" s="1"/>
  <c r="H307" i="18"/>
  <c r="I453" i="18"/>
  <c r="I556" i="18" s="1"/>
  <c r="E382" i="18"/>
  <c r="E794" i="18" s="1"/>
  <c r="E279" i="18"/>
  <c r="D503" i="18"/>
  <c r="D1018" i="18" s="1"/>
  <c r="D474" i="18"/>
  <c r="D989" i="18" s="1"/>
  <c r="H432" i="18"/>
  <c r="H844" i="18" s="1"/>
  <c r="H329" i="18"/>
  <c r="I496" i="18"/>
  <c r="I1011" i="18" s="1"/>
  <c r="E391" i="18"/>
  <c r="E803" i="18" s="1"/>
  <c r="E288" i="18"/>
  <c r="D690" i="18"/>
  <c r="D523" i="18"/>
  <c r="D1038" i="18" s="1"/>
  <c r="G387" i="18"/>
  <c r="G799" i="18" s="1"/>
  <c r="G284" i="18"/>
  <c r="I446" i="18"/>
  <c r="I961" i="18" s="1"/>
  <c r="H407" i="18"/>
  <c r="H819" i="18" s="1"/>
  <c r="H304" i="18"/>
  <c r="E408" i="18"/>
  <c r="E820" i="18" s="1"/>
  <c r="E305" i="18"/>
  <c r="E373" i="18"/>
  <c r="E785" i="18" s="1"/>
  <c r="E270" i="18"/>
  <c r="D499" i="18"/>
  <c r="D1014" i="18" s="1"/>
  <c r="I511" i="18"/>
  <c r="I614" i="18" s="1"/>
  <c r="I444" i="18"/>
  <c r="I959" i="18" s="1"/>
  <c r="E342" i="18"/>
  <c r="E754" i="18" s="1"/>
  <c r="E239" i="18"/>
  <c r="G406" i="18"/>
  <c r="G818" i="18" s="1"/>
  <c r="G303" i="18"/>
  <c r="F311" i="18"/>
  <c r="F414" i="18"/>
  <c r="F826" i="18" s="1"/>
  <c r="H363" i="18"/>
  <c r="H775" i="18" s="1"/>
  <c r="H260" i="18"/>
  <c r="I489" i="18"/>
  <c r="I592" i="18" s="1"/>
  <c r="G336" i="18"/>
  <c r="G748" i="18" s="1"/>
  <c r="G233" i="18"/>
  <c r="F359" i="18"/>
  <c r="F771" i="18" s="1"/>
  <c r="F256" i="18"/>
  <c r="D522" i="18"/>
  <c r="D1037" i="18" s="1"/>
  <c r="H418" i="18"/>
  <c r="H830" i="18" s="1"/>
  <c r="H315" i="18"/>
  <c r="I717" i="18"/>
  <c r="G422" i="18"/>
  <c r="G834" i="18" s="1"/>
  <c r="G319" i="18"/>
  <c r="E435" i="18"/>
  <c r="E847" i="18" s="1"/>
  <c r="E332" i="18"/>
  <c r="F375" i="18"/>
  <c r="F787" i="18" s="1"/>
  <c r="F272" i="18"/>
  <c r="H405" i="18"/>
  <c r="H817" i="18" s="1"/>
  <c r="H302" i="18"/>
  <c r="E410" i="18"/>
  <c r="E822" i="18" s="1"/>
  <c r="E307" i="18"/>
  <c r="F364" i="18"/>
  <c r="F776" i="18" s="1"/>
  <c r="F261" i="18"/>
  <c r="D701" i="18"/>
  <c r="D517" i="18"/>
  <c r="D1032" i="18" s="1"/>
  <c r="H430" i="18"/>
  <c r="H842" i="18" s="1"/>
  <c r="H327" i="18"/>
  <c r="I505" i="18"/>
  <c r="I608" i="18" s="1"/>
  <c r="I499" i="18"/>
  <c r="I1014" i="18" s="1"/>
  <c r="G403" i="18"/>
  <c r="G815" i="18" s="1"/>
  <c r="G300" i="18"/>
  <c r="F403" i="18"/>
  <c r="F815" i="18" s="1"/>
  <c r="F300" i="18"/>
  <c r="D494" i="18"/>
  <c r="D1009" i="18" s="1"/>
  <c r="H326" i="18"/>
  <c r="H429" i="18"/>
  <c r="H841" i="18" s="1"/>
  <c r="G424" i="18"/>
  <c r="G836" i="18" s="1"/>
  <c r="G321" i="18"/>
  <c r="E427" i="18"/>
  <c r="E839" i="18" s="1"/>
  <c r="E324" i="18"/>
  <c r="H343" i="18"/>
  <c r="H755" i="18" s="1"/>
  <c r="H240" i="18"/>
  <c r="I687" i="18"/>
  <c r="E401" i="18"/>
  <c r="E813" i="18" s="1"/>
  <c r="E298" i="18"/>
  <c r="F355" i="18"/>
  <c r="F767" i="18" s="1"/>
  <c r="F252" i="18"/>
  <c r="D439" i="18"/>
  <c r="D542" i="18" s="1"/>
  <c r="D734" i="18"/>
  <c r="H376" i="18"/>
  <c r="H788" i="18" s="1"/>
  <c r="H273" i="18"/>
  <c r="G399" i="18"/>
  <c r="G811" i="18" s="1"/>
  <c r="G296" i="18"/>
  <c r="E340" i="18"/>
  <c r="E752" i="18" s="1"/>
  <c r="E237" i="18"/>
  <c r="F387" i="18"/>
  <c r="F799" i="18" s="1"/>
  <c r="F284" i="18"/>
  <c r="D672" i="18"/>
  <c r="D448" i="18"/>
  <c r="D963" i="18" s="1"/>
  <c r="H426" i="18"/>
  <c r="H838" i="18" s="1"/>
  <c r="H323" i="18"/>
  <c r="G431" i="18"/>
  <c r="G843" i="18" s="1"/>
  <c r="G328" i="18"/>
  <c r="F394" i="18"/>
  <c r="F806" i="18" s="1"/>
  <c r="F291" i="18"/>
  <c r="E366" i="18"/>
  <c r="E778" i="18" s="1"/>
  <c r="E263" i="18"/>
  <c r="D525" i="18"/>
  <c r="D628" i="18" s="1"/>
  <c r="I507" i="18"/>
  <c r="I1022" i="18" s="1"/>
  <c r="H412" i="18"/>
  <c r="H824" i="18" s="1"/>
  <c r="H309" i="18"/>
  <c r="I452" i="18"/>
  <c r="I555" i="18" s="1"/>
  <c r="G415" i="18"/>
  <c r="G827" i="18" s="1"/>
  <c r="G312" i="18"/>
  <c r="E351" i="18"/>
  <c r="E763" i="18" s="1"/>
  <c r="E248" i="18"/>
  <c r="D506" i="18"/>
  <c r="D609" i="18" s="1"/>
  <c r="D510" i="18"/>
  <c r="D1025" i="18" s="1"/>
  <c r="H377" i="18"/>
  <c r="H789" i="18" s="1"/>
  <c r="H274" i="18"/>
  <c r="I514" i="18"/>
  <c r="I1029" i="18" s="1"/>
  <c r="E386" i="18"/>
  <c r="E798" i="18" s="1"/>
  <c r="E283" i="18"/>
  <c r="G370" i="18"/>
  <c r="G782" i="18" s="1"/>
  <c r="G267" i="18"/>
  <c r="D500" i="18"/>
  <c r="D1015" i="18" s="1"/>
  <c r="F358" i="18"/>
  <c r="F770" i="18" s="1"/>
  <c r="F255" i="18"/>
  <c r="D521" i="18"/>
  <c r="D1036" i="18" s="1"/>
  <c r="G417" i="18"/>
  <c r="G829" i="18" s="1"/>
  <c r="G314" i="18"/>
  <c r="E344" i="18"/>
  <c r="E756" i="18" s="1"/>
  <c r="E241" i="18"/>
  <c r="G346" i="18"/>
  <c r="G758" i="18" s="1"/>
  <c r="G243" i="18"/>
  <c r="I473" i="18"/>
  <c r="I988" i="18" s="1"/>
  <c r="F374" i="18"/>
  <c r="F786" i="18" s="1"/>
  <c r="F271" i="18"/>
  <c r="H398" i="18"/>
  <c r="H810" i="18" s="1"/>
  <c r="H295" i="18"/>
  <c r="D528" i="18"/>
  <c r="D631" i="18" s="1"/>
  <c r="H425" i="18"/>
  <c r="H837" i="18" s="1"/>
  <c r="H322" i="18"/>
  <c r="E358" i="18"/>
  <c r="E770" i="18" s="1"/>
  <c r="E255" i="18"/>
  <c r="H402" i="18"/>
  <c r="H814" i="18" s="1"/>
  <c r="H299" i="18"/>
  <c r="I528" i="18"/>
  <c r="I631" i="18" s="1"/>
  <c r="G341" i="18"/>
  <c r="G753" i="18" s="1"/>
  <c r="G238" i="18"/>
  <c r="E375" i="18"/>
  <c r="E787" i="18" s="1"/>
  <c r="E272" i="18"/>
  <c r="F360" i="18"/>
  <c r="F772" i="18" s="1"/>
  <c r="F257" i="18"/>
  <c r="D533" i="18"/>
  <c r="D1048" i="18" s="1"/>
  <c r="D496" i="18"/>
  <c r="D1011" i="18" s="1"/>
  <c r="I677" i="18"/>
  <c r="I736" i="18"/>
  <c r="G391" i="18"/>
  <c r="G803" i="18" s="1"/>
  <c r="G288" i="18"/>
  <c r="F436" i="18"/>
  <c r="F848" i="18" s="1"/>
  <c r="F333" i="18"/>
  <c r="D738" i="18"/>
  <c r="H380" i="18"/>
  <c r="H792" i="18" s="1"/>
  <c r="H277" i="18"/>
  <c r="I690" i="18"/>
  <c r="G420" i="18"/>
  <c r="G832" i="18" s="1"/>
  <c r="G317" i="18"/>
  <c r="E434" i="18"/>
  <c r="E846" i="18" s="1"/>
  <c r="E331" i="18"/>
  <c r="F343" i="18"/>
  <c r="F755" i="18" s="1"/>
  <c r="F240" i="18"/>
  <c r="D456" i="18"/>
  <c r="D559" i="18" s="1"/>
  <c r="D657" i="18"/>
  <c r="H403" i="18"/>
  <c r="H815" i="18" s="1"/>
  <c r="H300" i="18"/>
  <c r="I491" i="18"/>
  <c r="I1006" i="18" s="1"/>
  <c r="E388" i="18"/>
  <c r="E800" i="18" s="1"/>
  <c r="E285" i="18"/>
  <c r="D699" i="18"/>
  <c r="D695" i="18"/>
  <c r="D443" i="18"/>
  <c r="D958" i="18" s="1"/>
  <c r="H436" i="18"/>
  <c r="H848" i="18" s="1"/>
  <c r="H333" i="18"/>
  <c r="I442" i="18"/>
  <c r="I545" i="18" s="1"/>
  <c r="E402" i="18"/>
  <c r="E814" i="18" s="1"/>
  <c r="E299" i="18"/>
  <c r="F432" i="18"/>
  <c r="F844" i="18" s="1"/>
  <c r="F329" i="18"/>
  <c r="D479" i="18"/>
  <c r="D582" i="18" s="1"/>
  <c r="D655" i="18"/>
  <c r="I533" i="18"/>
  <c r="I1048" i="18" s="1"/>
  <c r="H409" i="18"/>
  <c r="H821" i="18" s="1"/>
  <c r="H306" i="18"/>
  <c r="I451" i="18"/>
  <c r="I554" i="18" s="1"/>
  <c r="G251" i="18"/>
  <c r="G354" i="18"/>
  <c r="G766" i="18" s="1"/>
  <c r="I718" i="18"/>
  <c r="G383" i="18"/>
  <c r="G795" i="18" s="1"/>
  <c r="G280" i="18"/>
  <c r="E385" i="18"/>
  <c r="E797" i="18" s="1"/>
  <c r="E282" i="18"/>
  <c r="F423" i="18"/>
  <c r="F835" i="18" s="1"/>
  <c r="F320" i="18"/>
  <c r="D724" i="18"/>
  <c r="D659" i="18"/>
  <c r="H321" i="18"/>
  <c r="H424" i="18"/>
  <c r="H836" i="18" s="1"/>
  <c r="I535" i="18"/>
  <c r="I638" i="18" s="1"/>
  <c r="G325" i="18"/>
  <c r="G428" i="18"/>
  <c r="G840" i="18" s="1"/>
  <c r="E412" i="18"/>
  <c r="E824" i="18" s="1"/>
  <c r="E309" i="18"/>
  <c r="F368" i="18"/>
  <c r="F780" i="18" s="1"/>
  <c r="F265" i="18"/>
  <c r="D736" i="18"/>
  <c r="H416" i="18"/>
  <c r="H828" i="18" s="1"/>
  <c r="H313" i="18"/>
  <c r="I440" i="18"/>
  <c r="I955" i="18" s="1"/>
  <c r="I536" i="18"/>
  <c r="I1051" i="18" s="1"/>
  <c r="G377" i="18"/>
  <c r="G789" i="18" s="1"/>
  <c r="G274" i="18"/>
  <c r="F352" i="18"/>
  <c r="F764" i="18" s="1"/>
  <c r="F249" i="18"/>
  <c r="D488" i="18"/>
  <c r="D1003" i="18" s="1"/>
  <c r="E254" i="18"/>
  <c r="E357" i="18"/>
  <c r="E769" i="18" s="1"/>
  <c r="D744" i="18"/>
  <c r="I735" i="18"/>
  <c r="H379" i="18"/>
  <c r="H791" i="18" s="1"/>
  <c r="H276" i="18"/>
  <c r="I478" i="18"/>
  <c r="I993" i="18" s="1"/>
  <c r="G347" i="18"/>
  <c r="G759" i="18" s="1"/>
  <c r="G244" i="18"/>
  <c r="E390" i="18"/>
  <c r="E802" i="18" s="1"/>
  <c r="E287" i="18"/>
  <c r="D719" i="18"/>
  <c r="H360" i="18"/>
  <c r="H772" i="18" s="1"/>
  <c r="H257" i="18"/>
  <c r="I651" i="18"/>
  <c r="F350" i="18"/>
  <c r="F762" i="18" s="1"/>
  <c r="F247" i="18"/>
  <c r="G405" i="18"/>
  <c r="G817" i="18" s="1"/>
  <c r="G302" i="18"/>
  <c r="D445" i="18"/>
  <c r="D960" i="18" s="1"/>
  <c r="E418" i="18"/>
  <c r="E830" i="18" s="1"/>
  <c r="E315" i="18"/>
  <c r="I443" i="18"/>
  <c r="I958" i="18" s="1"/>
  <c r="D470" i="18"/>
  <c r="D573" i="18" s="1"/>
  <c r="I460" i="18"/>
  <c r="I563" i="18" s="1"/>
  <c r="F404" i="18"/>
  <c r="F816" i="18" s="1"/>
  <c r="F301" i="18"/>
  <c r="H375" i="18"/>
  <c r="H787" i="18" s="1"/>
  <c r="H272" i="18"/>
  <c r="E238" i="18"/>
  <c r="E341" i="18"/>
  <c r="E753" i="18" s="1"/>
  <c r="E336" i="18"/>
  <c r="E748" i="18" s="1"/>
  <c r="E233" i="18"/>
  <c r="H401" i="18"/>
  <c r="H813" i="18" s="1"/>
  <c r="H298" i="18"/>
  <c r="F376" i="18"/>
  <c r="F788" i="18" s="1"/>
  <c r="F273" i="18"/>
  <c r="F310" i="18"/>
  <c r="F413" i="18"/>
  <c r="F825" i="18" s="1"/>
  <c r="I475" i="18"/>
  <c r="I578" i="18" s="1"/>
  <c r="E431" i="18"/>
  <c r="E843" i="18" s="1"/>
  <c r="E328" i="18"/>
  <c r="H420" i="18"/>
  <c r="H832" i="18" s="1"/>
  <c r="H317" i="18"/>
  <c r="E365" i="18"/>
  <c r="E777" i="18" s="1"/>
  <c r="E262" i="18"/>
  <c r="D482" i="18"/>
  <c r="D997" i="18" s="1"/>
  <c r="I530" i="18"/>
  <c r="I1045" i="18" s="1"/>
  <c r="G241" i="18"/>
  <c r="G344" i="18"/>
  <c r="G756" i="18" s="1"/>
  <c r="D532" i="18"/>
  <c r="D1047" i="18" s="1"/>
  <c r="H386" i="18"/>
  <c r="H798" i="18" s="1"/>
  <c r="H283" i="18"/>
  <c r="I484" i="18"/>
  <c r="I587" i="18" s="1"/>
  <c r="G385" i="18"/>
  <c r="G797" i="18" s="1"/>
  <c r="G282" i="18"/>
  <c r="E393" i="18"/>
  <c r="E805" i="18" s="1"/>
  <c r="E290" i="18"/>
  <c r="F315" i="18"/>
  <c r="F418" i="18"/>
  <c r="F830" i="18" s="1"/>
  <c r="D451" i="18"/>
  <c r="D554" i="18" s="1"/>
  <c r="H389" i="18"/>
  <c r="H801" i="18" s="1"/>
  <c r="H286" i="18"/>
  <c r="I532" i="18"/>
  <c r="I635" i="18" s="1"/>
  <c r="G386" i="18"/>
  <c r="G798" i="18" s="1"/>
  <c r="G283" i="18"/>
  <c r="E295" i="18"/>
  <c r="E398" i="18"/>
  <c r="E810" i="18" s="1"/>
  <c r="D493" i="18"/>
  <c r="D596" i="18" s="1"/>
  <c r="D489" i="18"/>
  <c r="D1004" i="18" s="1"/>
  <c r="H419" i="18"/>
  <c r="H831" i="18" s="1"/>
  <c r="H316" i="18"/>
  <c r="E354" i="18"/>
  <c r="E766" i="18" s="1"/>
  <c r="E251" i="18"/>
  <c r="F402" i="18"/>
  <c r="F814" i="18" s="1"/>
  <c r="F299" i="18"/>
  <c r="D449" i="18"/>
  <c r="D964" i="18" s="1"/>
  <c r="G379" i="18"/>
  <c r="G791" i="18" s="1"/>
  <c r="G276" i="18"/>
  <c r="I512" i="18"/>
  <c r="I615" i="18" s="1"/>
  <c r="G265" i="18"/>
  <c r="G368" i="18"/>
  <c r="G780" i="18" s="1"/>
  <c r="E425" i="18"/>
  <c r="E837" i="18" s="1"/>
  <c r="E322" i="18"/>
  <c r="F428" i="18"/>
  <c r="F840" i="18" s="1"/>
  <c r="F325" i="18"/>
  <c r="D518" i="18"/>
  <c r="D1033" i="18" s="1"/>
  <c r="D453" i="18"/>
  <c r="D556" i="18" s="1"/>
  <c r="H414" i="18"/>
  <c r="H826" i="18" s="1"/>
  <c r="H311" i="18"/>
  <c r="G435" i="18"/>
  <c r="G847" i="18" s="1"/>
  <c r="G332" i="18"/>
  <c r="E396" i="18"/>
  <c r="E808" i="18" s="1"/>
  <c r="E293" i="18"/>
  <c r="F361" i="18"/>
  <c r="F773" i="18" s="1"/>
  <c r="F258" i="18"/>
  <c r="D530" i="18"/>
  <c r="D1045" i="18" s="1"/>
  <c r="H434" i="18"/>
  <c r="H846" i="18" s="1"/>
  <c r="H331" i="18"/>
  <c r="G338" i="18"/>
  <c r="G750" i="18" s="1"/>
  <c r="G235" i="18"/>
  <c r="D483" i="18"/>
  <c r="D998" i="18" s="1"/>
  <c r="D538" i="18"/>
  <c r="D1053" i="18" s="1"/>
  <c r="I529" i="18"/>
  <c r="I632" i="18" s="1"/>
  <c r="H337" i="18"/>
  <c r="H749" i="18" s="1"/>
  <c r="H234" i="18"/>
  <c r="G381" i="18"/>
  <c r="G793" i="18" s="1"/>
  <c r="G278" i="18"/>
  <c r="E303" i="18"/>
  <c r="E406" i="18"/>
  <c r="E818" i="18" s="1"/>
  <c r="F238" i="18"/>
  <c r="F341" i="18"/>
  <c r="F753" i="18" s="1"/>
  <c r="D513" i="18"/>
  <c r="D616" i="18" s="1"/>
  <c r="H369" i="18"/>
  <c r="H781" i="18" s="1"/>
  <c r="H266" i="18"/>
  <c r="I445" i="18"/>
  <c r="I960" i="18" s="1"/>
  <c r="F372" i="18"/>
  <c r="F784" i="18" s="1"/>
  <c r="F269" i="18"/>
  <c r="G343" i="18"/>
  <c r="G755" i="18" s="1"/>
  <c r="G240" i="18"/>
  <c r="F377" i="18"/>
  <c r="F789" i="18" s="1"/>
  <c r="F274" i="18"/>
  <c r="D497" i="18"/>
  <c r="D1012" i="18" s="1"/>
  <c r="D481" i="18"/>
  <c r="D996" i="18" s="1"/>
  <c r="D495" i="18"/>
  <c r="D598" i="18" s="1"/>
  <c r="E384" i="18"/>
  <c r="E796" i="18" s="1"/>
  <c r="E281" i="18"/>
  <c r="D466" i="18"/>
  <c r="D981" i="18" s="1"/>
  <c r="G434" i="18"/>
  <c r="G846" i="18" s="1"/>
  <c r="G331" i="18"/>
  <c r="F422" i="18"/>
  <c r="F834" i="18" s="1"/>
  <c r="F319" i="18"/>
  <c r="I457" i="18"/>
  <c r="I972" i="18" s="1"/>
  <c r="G398" i="18"/>
  <c r="G810" i="18" s="1"/>
  <c r="G295" i="18"/>
  <c r="F365" i="18"/>
  <c r="F777" i="18" s="1"/>
  <c r="F262" i="18"/>
  <c r="D461" i="18"/>
  <c r="D976" i="18" s="1"/>
  <c r="D688" i="18"/>
  <c r="I654" i="18"/>
  <c r="G337" i="18"/>
  <c r="G749" i="18" s="1"/>
  <c r="G234" i="18"/>
  <c r="F416" i="18"/>
  <c r="F828" i="18" s="1"/>
  <c r="F313" i="18"/>
  <c r="D740" i="18"/>
  <c r="I682" i="18"/>
  <c r="G426" i="18"/>
  <c r="G838" i="18" s="1"/>
  <c r="G323" i="18"/>
  <c r="E381" i="18"/>
  <c r="E793" i="18" s="1"/>
  <c r="E278" i="18"/>
  <c r="F345" i="18"/>
  <c r="F757" i="18" s="1"/>
  <c r="F242" i="18"/>
  <c r="D539" i="18"/>
  <c r="D642" i="18" s="1"/>
  <c r="H400" i="18"/>
  <c r="H812" i="18" s="1"/>
  <c r="H297" i="18"/>
  <c r="I738" i="18"/>
  <c r="G345" i="18"/>
  <c r="G757" i="18" s="1"/>
  <c r="G242" i="18"/>
  <c r="E424" i="18"/>
  <c r="E836" i="18" s="1"/>
  <c r="E321" i="18"/>
  <c r="H374" i="18"/>
  <c r="H786" i="18" s="1"/>
  <c r="H271" i="18"/>
  <c r="E400" i="18"/>
  <c r="E812" i="18" s="1"/>
  <c r="E297" i="18"/>
  <c r="D726" i="18"/>
  <c r="D665" i="18"/>
  <c r="I523" i="18"/>
  <c r="I1038" i="18" s="1"/>
  <c r="I493" i="18"/>
  <c r="I1008" i="18" s="1"/>
  <c r="G360" i="18"/>
  <c r="G772" i="18" s="1"/>
  <c r="G257" i="18"/>
  <c r="G374" i="18"/>
  <c r="G786" i="18" s="1"/>
  <c r="G271" i="18"/>
  <c r="E277" i="18"/>
  <c r="E380" i="18"/>
  <c r="E792" i="18" s="1"/>
  <c r="F412" i="18"/>
  <c r="F824" i="18" s="1"/>
  <c r="F309" i="18"/>
  <c r="H395" i="18"/>
  <c r="H807" i="18" s="1"/>
  <c r="H292" i="18"/>
  <c r="I454" i="18"/>
  <c r="I557" i="18" s="1"/>
  <c r="G392" i="18"/>
  <c r="G804" i="18" s="1"/>
  <c r="G289" i="18"/>
  <c r="E374" i="18"/>
  <c r="E786" i="18" s="1"/>
  <c r="E271" i="18"/>
  <c r="F336" i="18"/>
  <c r="F748" i="18" s="1"/>
  <c r="F233" i="18"/>
  <c r="H268" i="18"/>
  <c r="H371" i="18"/>
  <c r="H783" i="18" s="1"/>
  <c r="I485" i="18"/>
  <c r="I1000" i="18" s="1"/>
  <c r="I538" i="18"/>
  <c r="I641" i="18" s="1"/>
  <c r="G378" i="18"/>
  <c r="G790" i="18" s="1"/>
  <c r="G275" i="18"/>
  <c r="D689" i="18"/>
  <c r="I685" i="18"/>
  <c r="I656" i="18"/>
  <c r="G301" i="18"/>
  <c r="G404" i="18"/>
  <c r="G816" i="18" s="1"/>
  <c r="F349" i="18"/>
  <c r="F761" i="18" s="1"/>
  <c r="F246" i="18"/>
  <c r="D450" i="18"/>
  <c r="D553" i="18" s="1"/>
  <c r="H243" i="18"/>
  <c r="H346" i="18"/>
  <c r="H758" i="18" s="1"/>
  <c r="F367" i="18"/>
  <c r="F779" i="18" s="1"/>
  <c r="F264" i="18"/>
  <c r="H368" i="18"/>
  <c r="H780" i="18" s="1"/>
  <c r="H265" i="18"/>
  <c r="E407" i="18"/>
  <c r="E819" i="18" s="1"/>
  <c r="E304" i="18"/>
  <c r="D487" i="18"/>
  <c r="D1002" i="18" s="1"/>
  <c r="I464" i="18"/>
  <c r="I979" i="18" s="1"/>
  <c r="G429" i="18"/>
  <c r="G841" i="18" s="1"/>
  <c r="G326" i="18"/>
  <c r="I509" i="18"/>
  <c r="I1024" i="18" s="1"/>
  <c r="F370" i="18"/>
  <c r="F782" i="18" s="1"/>
  <c r="F267" i="18"/>
  <c r="E367" i="18"/>
  <c r="E779" i="18" s="1"/>
  <c r="E264" i="18"/>
  <c r="G402" i="18"/>
  <c r="G814" i="18" s="1"/>
  <c r="G299" i="18"/>
  <c r="E428" i="18"/>
  <c r="E840" i="18" s="1"/>
  <c r="E325" i="18"/>
  <c r="F396" i="18"/>
  <c r="F808" i="18" s="1"/>
  <c r="F293" i="18"/>
  <c r="G410" i="18"/>
  <c r="G822" i="18" s="1"/>
  <c r="G307" i="18"/>
  <c r="I474" i="18"/>
  <c r="I989" i="18" s="1"/>
  <c r="I471" i="18"/>
  <c r="I986" i="18" s="1"/>
  <c r="I701" i="18"/>
  <c r="I723" i="18"/>
  <c r="G375" i="18"/>
  <c r="G787" i="18" s="1"/>
  <c r="G272" i="18"/>
  <c r="D454" i="18"/>
  <c r="D557" i="18" s="1"/>
  <c r="D669" i="18"/>
  <c r="H350" i="18"/>
  <c r="H762" i="18" s="1"/>
  <c r="H247" i="18"/>
  <c r="I448" i="18"/>
  <c r="I963" i="18" s="1"/>
  <c r="I459" i="18"/>
  <c r="I562" i="18" s="1"/>
  <c r="E339" i="18"/>
  <c r="E751" i="18" s="1"/>
  <c r="E236" i="18"/>
  <c r="F420" i="18"/>
  <c r="F832" i="18" s="1"/>
  <c r="F317" i="18"/>
  <c r="D534" i="18"/>
  <c r="D1049" i="18" s="1"/>
  <c r="D677" i="18"/>
  <c r="I476" i="18"/>
  <c r="I579" i="18" s="1"/>
  <c r="G376" i="18"/>
  <c r="G788" i="18" s="1"/>
  <c r="G273" i="18"/>
  <c r="F340" i="18"/>
  <c r="F752" i="18" s="1"/>
  <c r="F237" i="18"/>
  <c r="D737" i="18"/>
  <c r="H370" i="18"/>
  <c r="H782" i="18" s="1"/>
  <c r="H267" i="18"/>
  <c r="I527" i="18"/>
  <c r="I630" i="18" s="1"/>
  <c r="G236" i="18"/>
  <c r="G339" i="18"/>
  <c r="G751" i="18" s="1"/>
  <c r="E415" i="18"/>
  <c r="E827" i="18" s="1"/>
  <c r="E312" i="18"/>
  <c r="F363" i="18"/>
  <c r="F775" i="18" s="1"/>
  <c r="F260" i="18"/>
  <c r="D444" i="18"/>
  <c r="D547" i="18" s="1"/>
  <c r="D498" i="18"/>
  <c r="D1013" i="18" s="1"/>
  <c r="H373" i="18"/>
  <c r="H785" i="18" s="1"/>
  <c r="H270" i="18"/>
  <c r="I467" i="18"/>
  <c r="I982" i="18" s="1"/>
  <c r="E404" i="18"/>
  <c r="E816" i="18" s="1"/>
  <c r="E301" i="18"/>
  <c r="D520" i="18"/>
  <c r="D1035" i="18" s="1"/>
  <c r="D459" i="18"/>
  <c r="D974" i="18" s="1"/>
  <c r="I709" i="18"/>
  <c r="I708" i="18"/>
  <c r="E394" i="18"/>
  <c r="E806" i="18" s="1"/>
  <c r="E291" i="18"/>
  <c r="I504" i="18"/>
  <c r="I1019" i="18" s="1"/>
  <c r="I525" i="18"/>
  <c r="I1040" i="18" s="1"/>
  <c r="G249" i="18"/>
  <c r="G352" i="18"/>
  <c r="G764" i="18" s="1"/>
  <c r="E353" i="18"/>
  <c r="E765" i="18" s="1"/>
  <c r="E250" i="18"/>
  <c r="F392" i="18"/>
  <c r="F804" i="18" s="1"/>
  <c r="F289" i="18"/>
  <c r="D441" i="18"/>
  <c r="D956" i="18" s="1"/>
  <c r="D442" i="18"/>
  <c r="D957" i="18" s="1"/>
  <c r="H388" i="18"/>
  <c r="H800" i="18" s="1"/>
  <c r="H285" i="18"/>
  <c r="I664" i="18"/>
  <c r="G421" i="18"/>
  <c r="G833" i="18" s="1"/>
  <c r="G318" i="18"/>
  <c r="E343" i="18"/>
  <c r="E755" i="18" s="1"/>
  <c r="E240" i="18"/>
  <c r="F385" i="18"/>
  <c r="F797" i="18" s="1"/>
  <c r="F282" i="18"/>
  <c r="D516" i="18"/>
  <c r="D1031" i="18" s="1"/>
  <c r="H367" i="18"/>
  <c r="H779" i="18" s="1"/>
  <c r="H264" i="18"/>
  <c r="I674" i="18"/>
  <c r="E362" i="18"/>
  <c r="E774" i="18" s="1"/>
  <c r="E259" i="18"/>
  <c r="D681" i="18"/>
  <c r="F429" i="18"/>
  <c r="F841" i="18" s="1"/>
  <c r="F326" i="18"/>
  <c r="D465" i="18"/>
  <c r="D980" i="18" s="1"/>
  <c r="I479" i="18"/>
  <c r="I582" i="18" s="1"/>
  <c r="I450" i="18"/>
  <c r="I553" i="18" s="1"/>
  <c r="G355" i="18"/>
  <c r="G767" i="18" s="1"/>
  <c r="G252" i="18"/>
  <c r="F395" i="18"/>
  <c r="F807" i="18" s="1"/>
  <c r="F292" i="18"/>
  <c r="D656" i="18"/>
  <c r="H352" i="18"/>
  <c r="H764" i="18" s="1"/>
  <c r="H249" i="18"/>
  <c r="G351" i="18"/>
  <c r="G763" i="18" s="1"/>
  <c r="G248" i="18"/>
  <c r="I518" i="18"/>
  <c r="I1033" i="18" s="1"/>
  <c r="E349" i="18"/>
  <c r="E761" i="18" s="1"/>
  <c r="E246" i="18"/>
  <c r="D683" i="18"/>
  <c r="I696" i="18"/>
  <c r="F331" i="18"/>
  <c r="F434" i="18"/>
  <c r="F846" i="18" s="1"/>
  <c r="G380" i="18"/>
  <c r="G792" i="18" s="1"/>
  <c r="G277" i="18"/>
  <c r="H372" i="18"/>
  <c r="H784" i="18" s="1"/>
  <c r="H269" i="18"/>
  <c r="G357" i="18"/>
  <c r="G769" i="18" s="1"/>
  <c r="G254" i="18"/>
  <c r="D505" i="18"/>
  <c r="D1020" i="18" s="1"/>
  <c r="H342" i="18"/>
  <c r="H754" i="18" s="1"/>
  <c r="H239" i="18"/>
  <c r="D508" i="18"/>
  <c r="D1023" i="18" s="1"/>
  <c r="I481" i="18"/>
  <c r="I584" i="18" s="1"/>
  <c r="E377" i="18"/>
  <c r="E789" i="18" s="1"/>
  <c r="E274" i="18"/>
  <c r="H396" i="18"/>
  <c r="H808" i="18" s="1"/>
  <c r="H293" i="18"/>
  <c r="D484" i="18"/>
  <c r="D999" i="18" s="1"/>
  <c r="F296" i="18"/>
  <c r="F399" i="18"/>
  <c r="F811" i="18" s="1"/>
  <c r="I495" i="18"/>
  <c r="I1010" i="18" s="1"/>
  <c r="I517" i="18"/>
  <c r="I620" i="18" s="1"/>
  <c r="G408" i="18"/>
  <c r="G820" i="18" s="1"/>
  <c r="G305" i="18"/>
  <c r="D463" i="18"/>
  <c r="D978" i="18" s="1"/>
  <c r="H435" i="18"/>
  <c r="H847" i="18" s="1"/>
  <c r="H332" i="18"/>
  <c r="E395" i="18"/>
  <c r="E807" i="18" s="1"/>
  <c r="E292" i="18"/>
  <c r="F327" i="18"/>
  <c r="F430" i="18"/>
  <c r="F842" i="18" s="1"/>
  <c r="D471" i="18"/>
  <c r="D986" i="18" s="1"/>
  <c r="G433" i="18"/>
  <c r="G845" i="18" s="1"/>
  <c r="G330" i="18"/>
  <c r="F369" i="18"/>
  <c r="F781" i="18" s="1"/>
  <c r="F266" i="18"/>
  <c r="D531" i="18"/>
  <c r="D634" i="18" s="1"/>
  <c r="H392" i="18"/>
  <c r="H804" i="18" s="1"/>
  <c r="H289" i="18"/>
  <c r="G348" i="18"/>
  <c r="G760" i="18" s="1"/>
  <c r="G245" i="18"/>
  <c r="E413" i="18"/>
  <c r="E825" i="18" s="1"/>
  <c r="E310" i="18"/>
  <c r="F389" i="18"/>
  <c r="F801" i="18" s="1"/>
  <c r="F286" i="18"/>
  <c r="H393" i="18"/>
  <c r="H805" i="18" s="1"/>
  <c r="H290" i="18"/>
  <c r="G425" i="18"/>
  <c r="G837" i="18" s="1"/>
  <c r="G322" i="18"/>
  <c r="E432" i="18"/>
  <c r="E844" i="18" s="1"/>
  <c r="E329" i="18"/>
  <c r="I503" i="18"/>
  <c r="I1018" i="18" s="1"/>
  <c r="I502" i="18"/>
  <c r="I1017" i="18" s="1"/>
  <c r="E360" i="18"/>
  <c r="E772" i="18" s="1"/>
  <c r="E257" i="18"/>
  <c r="F347" i="18"/>
  <c r="F759" i="18" s="1"/>
  <c r="F244" i="18"/>
  <c r="H408" i="18"/>
  <c r="H820" i="18" s="1"/>
  <c r="H305" i="18"/>
  <c r="G342" i="18"/>
  <c r="G754" i="18" s="1"/>
  <c r="G239" i="18"/>
  <c r="E429" i="18"/>
  <c r="E841" i="18" s="1"/>
  <c r="E326" i="18"/>
  <c r="F303" i="18"/>
  <c r="F406" i="18"/>
  <c r="F818" i="18" s="1"/>
  <c r="H427" i="18"/>
  <c r="H839" i="18" s="1"/>
  <c r="H324" i="18"/>
  <c r="I458" i="18"/>
  <c r="I561" i="18" s="1"/>
  <c r="G390" i="18"/>
  <c r="G802" i="18" s="1"/>
  <c r="G287" i="18"/>
  <c r="F362" i="18"/>
  <c r="F774" i="18" s="1"/>
  <c r="F259" i="18"/>
  <c r="H384" i="18"/>
  <c r="H796" i="18" s="1"/>
  <c r="H281" i="18"/>
  <c r="I468" i="18"/>
  <c r="I983" i="18" s="1"/>
  <c r="E363" i="18"/>
  <c r="E775" i="18" s="1"/>
  <c r="E260" i="18"/>
  <c r="D475" i="18"/>
  <c r="D990" i="18" s="1"/>
  <c r="F431" i="18"/>
  <c r="F843" i="18" s="1"/>
  <c r="F328" i="18"/>
  <c r="H673" i="18"/>
  <c r="I704" i="18"/>
  <c r="G416" i="18"/>
  <c r="G828" i="18" s="1"/>
  <c r="G313" i="18"/>
  <c r="F393" i="18"/>
  <c r="F805" i="18" s="1"/>
  <c r="F290" i="18"/>
  <c r="G407" i="18"/>
  <c r="G819" i="18" s="1"/>
  <c r="G304" i="18"/>
  <c r="E345" i="18"/>
  <c r="E757" i="18" s="1"/>
  <c r="E242" i="18"/>
  <c r="D477" i="18"/>
  <c r="D992" i="18" s="1"/>
  <c r="I490" i="18"/>
  <c r="I593" i="18" s="1"/>
  <c r="D507" i="18"/>
  <c r="D610" i="18" s="1"/>
  <c r="H340" i="18"/>
  <c r="H752" i="18" s="1"/>
  <c r="H237" i="18"/>
  <c r="E383" i="18"/>
  <c r="E795" i="18" s="1"/>
  <c r="E280" i="18"/>
  <c r="F295" i="18"/>
  <c r="F398" i="18"/>
  <c r="F810" i="18" s="1"/>
  <c r="D524" i="18"/>
  <c r="D627" i="18" s="1"/>
  <c r="I482" i="18"/>
  <c r="I997" i="18" s="1"/>
  <c r="G366" i="18"/>
  <c r="G778" i="18" s="1"/>
  <c r="G263" i="18"/>
  <c r="H399" i="18"/>
  <c r="H811" i="18" s="1"/>
  <c r="H296" i="18"/>
  <c r="I447" i="18"/>
  <c r="I962" i="18" s="1"/>
  <c r="G369" i="18"/>
  <c r="G781" i="18" s="1"/>
  <c r="G266" i="18"/>
  <c r="H366" i="18"/>
  <c r="H778" i="18" s="1"/>
  <c r="H263" i="18"/>
  <c r="H320" i="18"/>
  <c r="H423" i="18"/>
  <c r="H835" i="18" s="1"/>
  <c r="I686" i="18"/>
  <c r="I725" i="18"/>
  <c r="G423" i="18"/>
  <c r="G835" i="18" s="1"/>
  <c r="G320" i="18"/>
  <c r="D720" i="18"/>
  <c r="H356" i="18"/>
  <c r="H768" i="18" s="1"/>
  <c r="H253" i="18"/>
  <c r="I506" i="18"/>
  <c r="I1021" i="18" s="1"/>
  <c r="E405" i="18"/>
  <c r="E817" i="18" s="1"/>
  <c r="E302" i="18"/>
  <c r="F433" i="18"/>
  <c r="F845" i="18" s="1"/>
  <c r="F330" i="18"/>
  <c r="D512" i="18"/>
  <c r="D1027" i="18" s="1"/>
  <c r="H406" i="18"/>
  <c r="H818" i="18" s="1"/>
  <c r="H303" i="18"/>
  <c r="I439" i="18"/>
  <c r="I954" i="18" s="1"/>
  <c r="I500" i="18"/>
  <c r="I1015" i="18" s="1"/>
  <c r="G281" i="18"/>
  <c r="G384" i="18"/>
  <c r="G796" i="18" s="1"/>
  <c r="F351" i="18"/>
  <c r="F763" i="18" s="1"/>
  <c r="F248" i="18"/>
  <c r="H404" i="18"/>
  <c r="H816" i="18" s="1"/>
  <c r="H301" i="18"/>
  <c r="G382" i="18"/>
  <c r="G794" i="18" s="1"/>
  <c r="G279" i="18"/>
  <c r="E359" i="18"/>
  <c r="E771" i="18" s="1"/>
  <c r="E256" i="18"/>
  <c r="F391" i="18"/>
  <c r="F803" i="18" s="1"/>
  <c r="F288" i="18"/>
  <c r="D519" i="18"/>
  <c r="D1034" i="18" s="1"/>
  <c r="H328" i="18"/>
  <c r="H431" i="18"/>
  <c r="H843" i="18" s="1"/>
  <c r="I534" i="18"/>
  <c r="I1049" i="18" s="1"/>
  <c r="G350" i="18"/>
  <c r="G762" i="18" s="1"/>
  <c r="G247" i="18"/>
  <c r="E317" i="18"/>
  <c r="E420" i="18"/>
  <c r="E832" i="18" s="1"/>
  <c r="F339" i="18"/>
  <c r="F751" i="18" s="1"/>
  <c r="F236" i="18"/>
  <c r="D476" i="18"/>
  <c r="D991" i="18" s="1"/>
  <c r="D473" i="18"/>
  <c r="D988" i="18" s="1"/>
  <c r="H422" i="18"/>
  <c r="H834" i="18" s="1"/>
  <c r="H319" i="18"/>
  <c r="I465" i="18"/>
  <c r="I980" i="18" s="1"/>
  <c r="E392" i="18"/>
  <c r="E804" i="18" s="1"/>
  <c r="E289" i="18"/>
  <c r="F254" i="18"/>
  <c r="F357" i="18"/>
  <c r="F769" i="18" s="1"/>
  <c r="H383" i="18"/>
  <c r="H795" i="18" s="1"/>
  <c r="H280" i="18"/>
  <c r="I456" i="18"/>
  <c r="I559" i="18" s="1"/>
  <c r="I520" i="18"/>
  <c r="I1035" i="18" s="1"/>
  <c r="G394" i="18"/>
  <c r="G806" i="18" s="1"/>
  <c r="G291" i="18"/>
  <c r="F384" i="18"/>
  <c r="F796" i="18" s="1"/>
  <c r="F281" i="18"/>
  <c r="D491" i="18"/>
  <c r="D1006" i="18" s="1"/>
  <c r="I521" i="18"/>
  <c r="I1036" i="18" s="1"/>
  <c r="G427" i="18"/>
  <c r="G839" i="18" s="1"/>
  <c r="G324" i="18"/>
  <c r="F348" i="18"/>
  <c r="F760" i="18" s="1"/>
  <c r="F245" i="18"/>
  <c r="D478" i="18"/>
  <c r="D581" i="18" s="1"/>
  <c r="H236" i="18"/>
  <c r="H339" i="18"/>
  <c r="H751" i="18" s="1"/>
  <c r="I494" i="18"/>
  <c r="I1009" i="18" s="1"/>
  <c r="E368" i="18"/>
  <c r="E780" i="18" s="1"/>
  <c r="E265" i="18"/>
  <c r="F344" i="18"/>
  <c r="F756" i="18" s="1"/>
  <c r="F241" i="18"/>
  <c r="F405" i="18"/>
  <c r="F817" i="18" s="1"/>
  <c r="F302" i="18"/>
  <c r="I516" i="18"/>
  <c r="I619" i="18" s="1"/>
  <c r="I498" i="18"/>
  <c r="I601" i="18" s="1"/>
  <c r="G396" i="18"/>
  <c r="G808" i="18" s="1"/>
  <c r="G293" i="18"/>
  <c r="F397" i="18"/>
  <c r="F809" i="18" s="1"/>
  <c r="F294" i="18"/>
  <c r="D452" i="18"/>
  <c r="D967" i="18" s="1"/>
  <c r="G414" i="18"/>
  <c r="G826" i="18" s="1"/>
  <c r="G311" i="18"/>
  <c r="I689" i="18"/>
  <c r="I698" i="18"/>
  <c r="D670" i="18"/>
  <c r="D713" i="18"/>
  <c r="D485" i="18"/>
  <c r="D588" i="18" s="1"/>
  <c r="G395" i="18"/>
  <c r="G807" i="18" s="1"/>
  <c r="G292" i="18"/>
  <c r="E378" i="18"/>
  <c r="E790" i="18" s="1"/>
  <c r="E275" i="18"/>
  <c r="D469" i="18"/>
  <c r="D984" i="18" s="1"/>
  <c r="G393" i="18"/>
  <c r="G805" i="18" s="1"/>
  <c r="G290" i="18"/>
  <c r="F400" i="18"/>
  <c r="F812" i="18" s="1"/>
  <c r="F297" i="18"/>
  <c r="F435" i="18"/>
  <c r="F847" i="18" s="1"/>
  <c r="F332" i="18"/>
  <c r="E337" i="18"/>
  <c r="E749" i="18" s="1"/>
  <c r="E234" i="18"/>
  <c r="I469" i="18"/>
  <c r="I984" i="18" s="1"/>
  <c r="D472" i="18"/>
  <c r="D987" i="18" s="1"/>
  <c r="G356" i="18"/>
  <c r="G768" i="18" s="1"/>
  <c r="G253" i="18"/>
  <c r="G436" i="18"/>
  <c r="G848" i="18" s="1"/>
  <c r="G333" i="18"/>
  <c r="H382" i="18"/>
  <c r="H794" i="18" s="1"/>
  <c r="H279" i="18"/>
  <c r="I480" i="18"/>
  <c r="I583" i="18" s="1"/>
  <c r="I519" i="18"/>
  <c r="I622" i="18" s="1"/>
  <c r="E347" i="18"/>
  <c r="E759" i="18" s="1"/>
  <c r="E244" i="18"/>
  <c r="F424" i="18"/>
  <c r="F836" i="18" s="1"/>
  <c r="F321" i="18"/>
  <c r="D514" i="18"/>
  <c r="D1029" i="18" s="1"/>
  <c r="D526" i="18"/>
  <c r="D1041" i="18" s="1"/>
  <c r="H390" i="18"/>
  <c r="H802" i="18" s="1"/>
  <c r="H287" i="18"/>
  <c r="I510" i="18"/>
  <c r="I1025" i="18" s="1"/>
  <c r="G361" i="18"/>
  <c r="G773" i="18" s="1"/>
  <c r="G258" i="18"/>
  <c r="E411" i="18"/>
  <c r="E823" i="18" s="1"/>
  <c r="E308" i="18"/>
  <c r="D673" i="18"/>
  <c r="D666" i="18"/>
  <c r="H433" i="18"/>
  <c r="H845" i="18" s="1"/>
  <c r="H330" i="18"/>
  <c r="I647" i="18"/>
  <c r="I692" i="18"/>
  <c r="G363" i="18"/>
  <c r="G775" i="18" s="1"/>
  <c r="G260" i="18"/>
  <c r="D462" i="18"/>
  <c r="D977" i="18" s="1"/>
  <c r="D492" i="18"/>
  <c r="D595" i="18" s="1"/>
  <c r="H359" i="18"/>
  <c r="H771" i="18" s="1"/>
  <c r="H256" i="18"/>
  <c r="I461" i="18"/>
  <c r="I976" i="18" s="1"/>
  <c r="G358" i="18"/>
  <c r="G770" i="18" s="1"/>
  <c r="G255" i="18"/>
  <c r="F380" i="18"/>
  <c r="F792" i="18" s="1"/>
  <c r="F277" i="18"/>
  <c r="D708" i="18"/>
  <c r="I477" i="18"/>
  <c r="I580" i="18" s="1"/>
  <c r="G430" i="18"/>
  <c r="G842" i="18" s="1"/>
  <c r="G327" i="18"/>
  <c r="E419" i="18"/>
  <c r="E831" i="18" s="1"/>
  <c r="E316" i="18"/>
  <c r="F407" i="18"/>
  <c r="F819" i="18" s="1"/>
  <c r="F304" i="18"/>
  <c r="D652" i="18"/>
  <c r="D529" i="18"/>
  <c r="D1044" i="18" s="1"/>
  <c r="H361" i="18"/>
  <c r="H773" i="18" s="1"/>
  <c r="H258" i="18"/>
  <c r="I470" i="18"/>
  <c r="I985" i="18" s="1"/>
  <c r="I671" i="18"/>
  <c r="E361" i="18"/>
  <c r="E773" i="18" s="1"/>
  <c r="E258" i="18"/>
  <c r="F382" i="18"/>
  <c r="F794" i="18" s="1"/>
  <c r="F279" i="18"/>
  <c r="D486" i="18"/>
  <c r="D1001" i="18" s="1"/>
  <c r="H387" i="18"/>
  <c r="H799" i="18" s="1"/>
  <c r="H284" i="18"/>
  <c r="I714" i="18"/>
  <c r="I703" i="18"/>
  <c r="G349" i="18"/>
  <c r="G761" i="18" s="1"/>
  <c r="G246" i="18"/>
  <c r="F366" i="18"/>
  <c r="F778" i="18" s="1"/>
  <c r="F263" i="18"/>
  <c r="D717" i="18"/>
  <c r="I487" i="18"/>
  <c r="I1002" i="18" s="1"/>
  <c r="G389" i="18"/>
  <c r="G801" i="18" s="1"/>
  <c r="G286" i="18"/>
  <c r="D661" i="18"/>
  <c r="D715" i="18"/>
  <c r="H278" i="18"/>
  <c r="H381" i="18"/>
  <c r="H793" i="18" s="1"/>
  <c r="I700" i="18"/>
  <c r="E356" i="18"/>
  <c r="E768" i="18" s="1"/>
  <c r="E253" i="18"/>
  <c r="F356" i="18"/>
  <c r="F768" i="18" s="1"/>
  <c r="F253" i="18"/>
  <c r="D447" i="18"/>
  <c r="D962" i="18" s="1"/>
  <c r="D440" i="18"/>
  <c r="D955" i="18" s="1"/>
  <c r="H336" i="18"/>
  <c r="H748" i="18" s="1"/>
  <c r="H233" i="18"/>
  <c r="I707" i="18"/>
  <c r="I730" i="18"/>
  <c r="E352" i="18"/>
  <c r="E764" i="18" s="1"/>
  <c r="E249" i="18"/>
  <c r="F411" i="18"/>
  <c r="F823" i="18" s="1"/>
  <c r="F308" i="18"/>
  <c r="G340" i="18"/>
  <c r="G752" i="18" s="1"/>
  <c r="G237" i="18"/>
  <c r="I483" i="18"/>
  <c r="I998" i="18" s="1"/>
  <c r="I492" i="18"/>
  <c r="I595" i="18" s="1"/>
  <c r="D464" i="18"/>
  <c r="D979" i="18" s="1"/>
  <c r="I466" i="18"/>
  <c r="I569" i="18" s="1"/>
  <c r="H275" i="18"/>
  <c r="H378" i="18"/>
  <c r="H790" i="18" s="1"/>
  <c r="E323" i="18"/>
  <c r="E426" i="18"/>
  <c r="E838" i="18" s="1"/>
  <c r="H349" i="18"/>
  <c r="H761" i="18" s="1"/>
  <c r="H246" i="18"/>
  <c r="H394" i="18"/>
  <c r="H806" i="18" s="1"/>
  <c r="H291" i="18"/>
  <c r="H351" i="18"/>
  <c r="H763" i="18" s="1"/>
  <c r="H248" i="18"/>
  <c r="H338" i="18"/>
  <c r="H750" i="18" s="1"/>
  <c r="H235" i="18"/>
  <c r="I672" i="18"/>
  <c r="E346" i="18"/>
  <c r="E758" i="18" s="1"/>
  <c r="E243" i="18"/>
  <c r="F409" i="18"/>
  <c r="F821" i="18" s="1"/>
  <c r="F306" i="18"/>
  <c r="D706" i="18"/>
  <c r="H385" i="18"/>
  <c r="H797" i="18" s="1"/>
  <c r="H282" i="18"/>
  <c r="G411" i="18"/>
  <c r="G823" i="18" s="1"/>
  <c r="G308" i="18"/>
  <c r="E306" i="18"/>
  <c r="E409" i="18"/>
  <c r="E821" i="18" s="1"/>
  <c r="D467" i="18"/>
  <c r="D982" i="18" s="1"/>
  <c r="D460" i="18"/>
  <c r="D975" i="18" s="1"/>
  <c r="H413" i="18"/>
  <c r="H825" i="18" s="1"/>
  <c r="H310" i="18"/>
  <c r="I441" i="18"/>
  <c r="I544" i="18" s="1"/>
  <c r="I486" i="18"/>
  <c r="I589" i="18" s="1"/>
  <c r="E387" i="18"/>
  <c r="E799" i="18" s="1"/>
  <c r="E284" i="18"/>
  <c r="D651" i="18"/>
  <c r="D691" i="18"/>
  <c r="I745" i="18"/>
  <c r="I715" i="18"/>
  <c r="G401" i="18"/>
  <c r="G813" i="18" s="1"/>
  <c r="G298" i="18"/>
  <c r="F427" i="18"/>
  <c r="F839" i="18" s="1"/>
  <c r="F324" i="18"/>
  <c r="D502" i="18"/>
  <c r="D1017" i="18" s="1"/>
  <c r="D727" i="18"/>
  <c r="G268" i="18"/>
  <c r="G371" i="18"/>
  <c r="G783" i="18" s="1"/>
  <c r="E399" i="18"/>
  <c r="E811" i="18" s="1"/>
  <c r="E296" i="18"/>
  <c r="F338" i="18"/>
  <c r="F750" i="18" s="1"/>
  <c r="F235" i="18"/>
  <c r="D446" i="18"/>
  <c r="D961" i="18" s="1"/>
  <c r="H347" i="18"/>
  <c r="H759" i="18" s="1"/>
  <c r="H244" i="18"/>
  <c r="I649" i="18"/>
  <c r="G367" i="18"/>
  <c r="G779" i="18" s="1"/>
  <c r="G264" i="18"/>
  <c r="E311" i="18"/>
  <c r="E414" i="18"/>
  <c r="E826" i="18" s="1"/>
  <c r="F421" i="18"/>
  <c r="F833" i="18" s="1"/>
  <c r="F318" i="18"/>
  <c r="H353" i="18"/>
  <c r="H765" i="18" s="1"/>
  <c r="H250" i="18"/>
  <c r="I508" i="18"/>
  <c r="I1023" i="18" s="1"/>
  <c r="I497" i="18"/>
  <c r="I600" i="18" s="1"/>
  <c r="G400" i="18"/>
  <c r="G812" i="18" s="1"/>
  <c r="G297" i="18"/>
  <c r="D511" i="18"/>
  <c r="D614" i="18" s="1"/>
  <c r="I678" i="18"/>
  <c r="I666" i="18"/>
  <c r="E370" i="18"/>
  <c r="E782" i="18" s="1"/>
  <c r="E267" i="18"/>
  <c r="D455" i="18"/>
  <c r="D970" i="18" s="1"/>
  <c r="D509" i="18"/>
  <c r="D1024" i="18" s="1"/>
  <c r="D743" i="18"/>
  <c r="I743" i="18"/>
  <c r="G353" i="18"/>
  <c r="G765" i="18" s="1"/>
  <c r="G250" i="18"/>
  <c r="E247" i="18"/>
  <c r="E350" i="18"/>
  <c r="E762" i="18" s="1"/>
  <c r="F371" i="18"/>
  <c r="F783" i="18" s="1"/>
  <c r="F268" i="18"/>
  <c r="D675" i="18"/>
  <c r="D730" i="18"/>
  <c r="H421" i="18"/>
  <c r="H833" i="18" s="1"/>
  <c r="H318" i="18"/>
  <c r="I501" i="18"/>
  <c r="I604" i="18" s="1"/>
  <c r="I524" i="18"/>
  <c r="I627" i="18" s="1"/>
  <c r="E416" i="18"/>
  <c r="E828" i="18" s="1"/>
  <c r="E313" i="18"/>
  <c r="F425" i="18"/>
  <c r="F837" i="18" s="1"/>
  <c r="F322" i="18"/>
  <c r="D536" i="18"/>
  <c r="D1051" i="18" s="1"/>
  <c r="I455" i="18"/>
  <c r="I970" i="18" s="1"/>
  <c r="E379" i="18"/>
  <c r="E791" i="18" s="1"/>
  <c r="E276" i="18"/>
  <c r="D707" i="18"/>
  <c r="I737" i="18"/>
  <c r="I719" i="18"/>
  <c r="F346" i="18"/>
  <c r="F758" i="18" s="1"/>
  <c r="F243" i="18"/>
  <c r="E371" i="18"/>
  <c r="E783" i="18" s="1"/>
  <c r="E268" i="18"/>
  <c r="C591" i="18" l="1"/>
  <c r="C1050" i="18"/>
  <c r="C640" i="18"/>
  <c r="C966" i="18"/>
  <c r="C627" i="18"/>
  <c r="C574" i="18"/>
  <c r="C615" i="18"/>
  <c r="C544" i="18"/>
  <c r="C1008" i="18"/>
  <c r="C985" i="18"/>
  <c r="C555" i="18"/>
  <c r="C572" i="18"/>
  <c r="C1037" i="18"/>
  <c r="C606" i="18"/>
  <c r="C634" i="18"/>
  <c r="C610" i="18"/>
  <c r="C617" i="18"/>
  <c r="C568" i="18"/>
  <c r="C543" i="18"/>
  <c r="C593" i="18"/>
  <c r="C622" i="18"/>
  <c r="C629" i="18"/>
  <c r="C1028" i="18"/>
  <c r="C548" i="18"/>
  <c r="C954" i="18"/>
  <c r="C1015" i="18"/>
  <c r="G491" i="18"/>
  <c r="G1006" i="18" s="1"/>
  <c r="C632" i="18"/>
  <c r="C1010" i="18"/>
  <c r="C607" i="18"/>
  <c r="C620" i="18"/>
  <c r="C564" i="18"/>
  <c r="C556" i="18"/>
  <c r="C992" i="18"/>
  <c r="C1017" i="18"/>
  <c r="C1024" i="18"/>
  <c r="C584" i="18"/>
  <c r="C557" i="18"/>
  <c r="C974" i="18"/>
  <c r="C558" i="18"/>
  <c r="C642" i="18"/>
  <c r="C567" i="18"/>
  <c r="C569" i="18"/>
  <c r="C575" i="18"/>
  <c r="C579" i="18"/>
  <c r="C635" i="18"/>
  <c r="C551" i="18"/>
  <c r="C582" i="18"/>
  <c r="C633" i="18"/>
  <c r="C601" i="18"/>
  <c r="C636" i="18"/>
  <c r="C989" i="18"/>
  <c r="C604" i="18"/>
  <c r="C637" i="18"/>
  <c r="C549" i="18"/>
  <c r="C973" i="18"/>
  <c r="C618" i="18"/>
  <c r="C1038" i="18"/>
  <c r="C576" i="18"/>
  <c r="C977" i="18"/>
  <c r="C553" i="18"/>
  <c r="C997" i="18"/>
  <c r="C999" i="18"/>
  <c r="C995" i="18"/>
  <c r="C619" i="18"/>
  <c r="C594" i="18"/>
  <c r="C602" i="18"/>
  <c r="C1036" i="18"/>
  <c r="C959" i="18"/>
  <c r="C571" i="18"/>
  <c r="C962" i="18"/>
  <c r="I1041" i="18"/>
  <c r="C958" i="18"/>
  <c r="I968" i="18"/>
  <c r="D621" i="18"/>
  <c r="D985" i="18"/>
  <c r="D560" i="18"/>
  <c r="I581" i="18"/>
  <c r="H1009" i="18"/>
  <c r="I964" i="18"/>
  <c r="D599" i="18"/>
  <c r="D635" i="18"/>
  <c r="D551" i="18"/>
  <c r="D1022" i="18"/>
  <c r="D994" i="18"/>
  <c r="I1030" i="18"/>
  <c r="E1007" i="18"/>
  <c r="D624" i="18"/>
  <c r="I547" i="18"/>
  <c r="I991" i="18"/>
  <c r="I966" i="18"/>
  <c r="D993" i="18"/>
  <c r="I1016" i="18"/>
  <c r="I637" i="18"/>
  <c r="I617" i="18"/>
  <c r="D562" i="18"/>
  <c r="E904" i="18"/>
  <c r="D572" i="18"/>
  <c r="I969" i="18"/>
  <c r="D969" i="18"/>
  <c r="I974" i="18"/>
  <c r="I542" i="18"/>
  <c r="D558" i="18"/>
  <c r="D576" i="18"/>
  <c r="I1005" i="18"/>
  <c r="D966" i="18"/>
  <c r="I596" i="18"/>
  <c r="I551" i="18"/>
  <c r="D638" i="18"/>
  <c r="I990" i="18"/>
  <c r="D1043" i="18"/>
  <c r="E575" i="18"/>
  <c r="D597" i="18"/>
  <c r="I956" i="18"/>
  <c r="D552" i="18"/>
  <c r="I591" i="18"/>
  <c r="I1027" i="18"/>
  <c r="I597" i="18"/>
  <c r="I975" i="18"/>
  <c r="D1028" i="18"/>
  <c r="I992" i="18"/>
  <c r="D574" i="18"/>
  <c r="D602" i="18"/>
  <c r="I1004" i="18"/>
  <c r="D577" i="18"/>
  <c r="D594" i="18"/>
  <c r="D640" i="18"/>
  <c r="I994" i="18"/>
  <c r="D549" i="18"/>
  <c r="I999" i="18"/>
  <c r="F1001" i="18"/>
  <c r="D546" i="18"/>
  <c r="D1000" i="18"/>
  <c r="I1013" i="18"/>
  <c r="H900" i="18"/>
  <c r="H888" i="18"/>
  <c r="E851" i="18"/>
  <c r="G856" i="18"/>
  <c r="G945" i="18"/>
  <c r="G925" i="18"/>
  <c r="D615" i="18"/>
  <c r="H864" i="18"/>
  <c r="E886" i="18"/>
  <c r="G864" i="18"/>
  <c r="F859" i="18"/>
  <c r="H893" i="18"/>
  <c r="F936" i="18"/>
  <c r="E914" i="18"/>
  <c r="G926" i="18"/>
  <c r="H866" i="18"/>
  <c r="G904" i="18"/>
  <c r="H874" i="18"/>
  <c r="E926" i="18"/>
  <c r="H854" i="18"/>
  <c r="G938" i="18"/>
  <c r="F946" i="18"/>
  <c r="G872" i="18"/>
  <c r="E858" i="18"/>
  <c r="F882" i="18"/>
  <c r="G893" i="18"/>
  <c r="H915" i="18"/>
  <c r="F933" i="18"/>
  <c r="H916" i="18"/>
  <c r="E905" i="18"/>
  <c r="F867" i="18"/>
  <c r="G898" i="18"/>
  <c r="H918" i="18"/>
  <c r="E890" i="18"/>
  <c r="H913" i="18"/>
  <c r="F873" i="18"/>
  <c r="E866" i="18"/>
  <c r="E942" i="18"/>
  <c r="E906" i="18"/>
  <c r="H870" i="18"/>
  <c r="H932" i="18"/>
  <c r="H863" i="18"/>
  <c r="H860" i="18"/>
  <c r="E948" i="18"/>
  <c r="E664" i="18"/>
  <c r="E870" i="18"/>
  <c r="I973" i="18"/>
  <c r="D1008" i="18"/>
  <c r="D587" i="18"/>
  <c r="D1039" i="18"/>
  <c r="I611" i="18"/>
  <c r="D973" i="18"/>
  <c r="I560" i="18"/>
  <c r="I625" i="18"/>
  <c r="D637" i="18"/>
  <c r="D1021" i="18"/>
  <c r="D550" i="18"/>
  <c r="I971" i="18"/>
  <c r="D593" i="18"/>
  <c r="D636" i="18"/>
  <c r="I624" i="18"/>
  <c r="I1001" i="18"/>
  <c r="I965" i="18"/>
  <c r="D626" i="18"/>
  <c r="D589" i="18"/>
  <c r="I575" i="18"/>
  <c r="F852" i="18"/>
  <c r="I1042" i="18"/>
  <c r="D639" i="18"/>
  <c r="D612" i="18"/>
  <c r="D575" i="18"/>
  <c r="I1020" i="18"/>
  <c r="D625" i="18"/>
  <c r="D1040" i="18"/>
  <c r="G876" i="18"/>
  <c r="G930" i="18"/>
  <c r="E891" i="18"/>
  <c r="G885" i="18"/>
  <c r="D603" i="18"/>
  <c r="G878" i="18"/>
  <c r="G865" i="18"/>
  <c r="E865" i="18"/>
  <c r="H881" i="18"/>
  <c r="H899" i="18"/>
  <c r="E894" i="18"/>
  <c r="E885" i="18"/>
  <c r="F897" i="18"/>
  <c r="E934" i="18"/>
  <c r="F950" i="18"/>
  <c r="F854" i="18"/>
  <c r="E874" i="18"/>
  <c r="H921" i="18"/>
  <c r="G881" i="18"/>
  <c r="H942" i="18"/>
  <c r="E875" i="18"/>
  <c r="E928" i="18"/>
  <c r="F914" i="18"/>
  <c r="G866" i="18"/>
  <c r="F944" i="18"/>
  <c r="H885" i="18"/>
  <c r="E854" i="18"/>
  <c r="F885" i="18"/>
  <c r="H910" i="18"/>
  <c r="G852" i="18"/>
  <c r="G949" i="18"/>
  <c r="F887" i="18"/>
  <c r="H852" i="18"/>
  <c r="E911" i="18"/>
  <c r="E908" i="18"/>
  <c r="E880" i="18"/>
  <c r="E933" i="18"/>
  <c r="E917" i="18"/>
  <c r="G946" i="18"/>
  <c r="H891" i="18"/>
  <c r="H945" i="18"/>
  <c r="E950" i="18"/>
  <c r="E888" i="18"/>
  <c r="F857" i="18"/>
  <c r="E938" i="18"/>
  <c r="G467" i="18"/>
  <c r="G570" i="18" s="1"/>
  <c r="G879" i="18"/>
  <c r="D1007" i="18"/>
  <c r="D1010" i="18"/>
  <c r="F898" i="18"/>
  <c r="I1053" i="18"/>
  <c r="I616" i="18"/>
  <c r="D968" i="18"/>
  <c r="G943" i="18"/>
  <c r="G863" i="18"/>
  <c r="H867" i="18"/>
  <c r="F927" i="18"/>
  <c r="H935" i="18"/>
  <c r="G880" i="18"/>
  <c r="F948" i="18"/>
  <c r="G922" i="18"/>
  <c r="F921" i="18"/>
  <c r="G895" i="18"/>
  <c r="E877" i="18"/>
  <c r="F855" i="18"/>
  <c r="G944" i="18"/>
  <c r="E899" i="18"/>
  <c r="H884" i="18"/>
  <c r="G894" i="18"/>
  <c r="E913" i="18"/>
  <c r="G920" i="18"/>
  <c r="G869" i="18"/>
  <c r="H951" i="18"/>
  <c r="F858" i="18"/>
  <c r="G906" i="18"/>
  <c r="F888" i="18"/>
  <c r="F905" i="18"/>
  <c r="F932" i="18"/>
  <c r="G681" i="18"/>
  <c r="G887" i="18"/>
  <c r="F710" i="18"/>
  <c r="F916" i="18"/>
  <c r="I621" i="18"/>
  <c r="D608" i="18"/>
  <c r="I588" i="18"/>
  <c r="D611" i="18"/>
  <c r="I568" i="18"/>
  <c r="D580" i="18"/>
  <c r="D586" i="18"/>
  <c r="I572" i="18"/>
  <c r="I981" i="18"/>
  <c r="D591" i="18"/>
  <c r="I996" i="18"/>
  <c r="I586" i="18"/>
  <c r="D983" i="18"/>
  <c r="I573" i="18"/>
  <c r="I613" i="18"/>
  <c r="I594" i="18"/>
  <c r="H887" i="18"/>
  <c r="G867" i="18"/>
  <c r="H856" i="18"/>
  <c r="F871" i="18"/>
  <c r="E878" i="18"/>
  <c r="H911" i="18"/>
  <c r="H861" i="18"/>
  <c r="D548" i="18"/>
  <c r="D578" i="18"/>
  <c r="G882" i="18"/>
  <c r="E944" i="18"/>
  <c r="E947" i="18"/>
  <c r="H907" i="18"/>
  <c r="H950" i="18"/>
  <c r="E892" i="18"/>
  <c r="H903" i="18"/>
  <c r="E909" i="18"/>
  <c r="H865" i="18"/>
  <c r="F911" i="18"/>
  <c r="F864" i="18"/>
  <c r="H886" i="18"/>
  <c r="H889" i="18"/>
  <c r="E896" i="18"/>
  <c r="H929" i="18"/>
  <c r="G901" i="18"/>
  <c r="E946" i="18"/>
  <c r="E856" i="18"/>
  <c r="H894" i="18"/>
  <c r="H939" i="18"/>
  <c r="H917" i="18"/>
  <c r="G861" i="18"/>
  <c r="E901" i="18"/>
  <c r="H927" i="18"/>
  <c r="F870" i="18"/>
  <c r="H944" i="18"/>
  <c r="F879" i="18"/>
  <c r="F929" i="18"/>
  <c r="H922" i="18"/>
  <c r="E879" i="18"/>
  <c r="F930" i="18"/>
  <c r="H880" i="18"/>
  <c r="F934" i="18"/>
  <c r="F903" i="18"/>
  <c r="G462" i="18"/>
  <c r="G977" i="18" s="1"/>
  <c r="G874" i="18"/>
  <c r="I605" i="18"/>
  <c r="I967" i="18"/>
  <c r="D633" i="18"/>
  <c r="I565" i="18"/>
  <c r="I576" i="18"/>
  <c r="I609" i="18"/>
  <c r="H906" i="18"/>
  <c r="H898" i="18"/>
  <c r="F945" i="18"/>
  <c r="G883" i="18"/>
  <c r="F951" i="18"/>
  <c r="G886" i="18"/>
  <c r="G950" i="18"/>
  <c r="E871" i="18"/>
  <c r="G951" i="18"/>
  <c r="H919" i="18"/>
  <c r="F942" i="18"/>
  <c r="E907" i="18"/>
  <c r="F913" i="18"/>
  <c r="F908" i="18"/>
  <c r="F910" i="18"/>
  <c r="F878" i="18"/>
  <c r="G891" i="18"/>
  <c r="F851" i="18"/>
  <c r="E895" i="18"/>
  <c r="F880" i="18"/>
  <c r="G853" i="18"/>
  <c r="H901" i="18"/>
  <c r="H890" i="18"/>
  <c r="F865" i="18"/>
  <c r="H931" i="18"/>
  <c r="H924" i="18"/>
  <c r="E949" i="18"/>
  <c r="H933" i="18"/>
  <c r="G921" i="18"/>
  <c r="E937" i="18"/>
  <c r="E936" i="18"/>
  <c r="E918" i="18"/>
  <c r="E745" i="18"/>
  <c r="E951" i="18"/>
  <c r="H663" i="18"/>
  <c r="H869" i="18"/>
  <c r="E706" i="18"/>
  <c r="E912" i="18"/>
  <c r="I571" i="18"/>
  <c r="I626" i="18"/>
  <c r="D620" i="18"/>
  <c r="D565" i="18"/>
  <c r="I550" i="18"/>
  <c r="D604" i="18"/>
  <c r="D1026" i="18"/>
  <c r="I612" i="18"/>
  <c r="D563" i="18"/>
  <c r="D585" i="18"/>
  <c r="I633" i="18"/>
  <c r="D629" i="18"/>
  <c r="D606" i="18"/>
  <c r="I628" i="18"/>
  <c r="I564" i="18"/>
  <c r="D579" i="18"/>
  <c r="I1031" i="18"/>
  <c r="D545" i="18"/>
  <c r="I1007" i="18"/>
  <c r="D619" i="18"/>
  <c r="D623" i="18"/>
  <c r="D971" i="18"/>
  <c r="I1032" i="18"/>
  <c r="I574" i="18"/>
  <c r="I957" i="18"/>
  <c r="F863" i="18"/>
  <c r="F735" i="18"/>
  <c r="F941" i="18"/>
  <c r="G855" i="18"/>
  <c r="H897" i="18"/>
  <c r="G897" i="18"/>
  <c r="E910" i="18"/>
  <c r="F860" i="18"/>
  <c r="G900" i="18"/>
  <c r="H941" i="18"/>
  <c r="E923" i="18"/>
  <c r="E931" i="18"/>
  <c r="E861" i="18"/>
  <c r="H876" i="18"/>
  <c r="F895" i="18"/>
  <c r="F866" i="18"/>
  <c r="E898" i="18"/>
  <c r="G857" i="18"/>
  <c r="G940" i="18"/>
  <c r="F949" i="18"/>
  <c r="H882" i="18"/>
  <c r="E943" i="18"/>
  <c r="G889" i="18"/>
  <c r="E939" i="18"/>
  <c r="G941" i="18"/>
  <c r="F917" i="18"/>
  <c r="E873" i="18"/>
  <c r="E859" i="18"/>
  <c r="F902" i="18"/>
  <c r="E916" i="18"/>
  <c r="F918" i="18"/>
  <c r="E925" i="18"/>
  <c r="E897" i="18"/>
  <c r="H930" i="18"/>
  <c r="G912" i="18"/>
  <c r="H873" i="18"/>
  <c r="F923" i="18"/>
  <c r="E863" i="18"/>
  <c r="F695" i="18"/>
  <c r="F901" i="18"/>
  <c r="D592" i="18"/>
  <c r="D590" i="18"/>
  <c r="E884" i="18"/>
  <c r="G624" i="18"/>
  <c r="I1050" i="18"/>
  <c r="D1030" i="18"/>
  <c r="I549" i="18"/>
  <c r="I1034" i="18"/>
  <c r="I639" i="18"/>
  <c r="D605" i="18"/>
  <c r="I634" i="18"/>
  <c r="D1054" i="18"/>
  <c r="I570" i="18"/>
  <c r="I546" i="18"/>
  <c r="I599" i="18"/>
  <c r="I640" i="18"/>
  <c r="D601" i="18"/>
  <c r="E915" i="18"/>
  <c r="F881" i="18"/>
  <c r="E935" i="18"/>
  <c r="G908" i="18"/>
  <c r="H928" i="18"/>
  <c r="E941" i="18"/>
  <c r="G916" i="18"/>
  <c r="H948" i="18"/>
  <c r="E893" i="18"/>
  <c r="E883" i="18"/>
  <c r="F899" i="18"/>
  <c r="G884" i="18"/>
  <c r="G931" i="18"/>
  <c r="F877" i="18"/>
  <c r="F884" i="18"/>
  <c r="G923" i="18"/>
  <c r="G870" i="18"/>
  <c r="E930" i="18"/>
  <c r="E922" i="18"/>
  <c r="G919" i="18"/>
  <c r="E889" i="18"/>
  <c r="G913" i="18"/>
  <c r="F856" i="18"/>
  <c r="H949" i="18"/>
  <c r="H904" i="18"/>
  <c r="F919" i="18"/>
  <c r="F938" i="18"/>
  <c r="G935" i="18"/>
  <c r="H892" i="18"/>
  <c r="E857" i="18"/>
  <c r="G902" i="18"/>
  <c r="G877" i="18"/>
  <c r="F896" i="18"/>
  <c r="H720" i="18"/>
  <c r="H926" i="18"/>
  <c r="H943" i="18"/>
  <c r="I558" i="18"/>
  <c r="I606" i="18"/>
  <c r="I610" i="18"/>
  <c r="I1012" i="18"/>
  <c r="I566" i="18"/>
  <c r="D584" i="18"/>
  <c r="D617" i="18"/>
  <c r="G933" i="18"/>
  <c r="I548" i="18"/>
  <c r="D566" i="18"/>
  <c r="G936" i="18"/>
  <c r="G939" i="18"/>
  <c r="F869" i="18"/>
  <c r="F886" i="18"/>
  <c r="E876" i="18"/>
  <c r="F872" i="18"/>
  <c r="E920" i="18"/>
  <c r="G868" i="18"/>
  <c r="G871" i="18"/>
  <c r="H896" i="18"/>
  <c r="G873" i="18"/>
  <c r="F939" i="18"/>
  <c r="F912" i="18"/>
  <c r="H937" i="18"/>
  <c r="H946" i="18"/>
  <c r="H871" i="18"/>
  <c r="H855" i="18"/>
  <c r="H923" i="18"/>
  <c r="H908" i="18"/>
  <c r="H857" i="18"/>
  <c r="F907" i="18"/>
  <c r="G890" i="18"/>
  <c r="G917" i="18"/>
  <c r="G875" i="18"/>
  <c r="G860" i="18"/>
  <c r="F892" i="18"/>
  <c r="F943" i="18"/>
  <c r="E869" i="18"/>
  <c r="F928" i="18"/>
  <c r="H875" i="18"/>
  <c r="F883" i="18"/>
  <c r="E903" i="18"/>
  <c r="H940" i="18"/>
  <c r="G932" i="18"/>
  <c r="E881" i="18"/>
  <c r="E855" i="18"/>
  <c r="G918" i="18"/>
  <c r="H920" i="18"/>
  <c r="F874" i="18"/>
  <c r="E853" i="18"/>
  <c r="E887" i="18"/>
  <c r="G924" i="18"/>
  <c r="G928" i="18"/>
  <c r="E945" i="18"/>
  <c r="H653" i="18"/>
  <c r="H859" i="18"/>
  <c r="I567" i="18"/>
  <c r="D569" i="18"/>
  <c r="D632" i="18"/>
  <c r="D995" i="18"/>
  <c r="I585" i="18"/>
  <c r="D600" i="18"/>
  <c r="D613" i="18"/>
  <c r="D543" i="18"/>
  <c r="I623" i="18"/>
  <c r="D570" i="18"/>
  <c r="I1043" i="18"/>
  <c r="D564" i="18"/>
  <c r="D555" i="18"/>
  <c r="I1039" i="18"/>
  <c r="D607" i="18"/>
  <c r="I607" i="18"/>
  <c r="I603" i="18"/>
  <c r="D568" i="18"/>
  <c r="D544" i="18"/>
  <c r="I1044" i="18"/>
  <c r="D954" i="18"/>
  <c r="I602" i="18"/>
  <c r="I1026" i="18"/>
  <c r="I598" i="18"/>
  <c r="D1046" i="18"/>
  <c r="I1047" i="18"/>
  <c r="H909" i="18"/>
  <c r="G892" i="18"/>
  <c r="F915" i="18"/>
  <c r="G937" i="18"/>
  <c r="F920" i="18"/>
  <c r="F924" i="18"/>
  <c r="H868" i="18"/>
  <c r="H853" i="18"/>
  <c r="H902" i="18"/>
  <c r="G910" i="18"/>
  <c r="G909" i="18"/>
  <c r="G899" i="18"/>
  <c r="G905" i="18"/>
  <c r="G948" i="18"/>
  <c r="E864" i="18"/>
  <c r="F900" i="18"/>
  <c r="H883" i="18"/>
  <c r="G907" i="18"/>
  <c r="E921" i="18"/>
  <c r="G859" i="18"/>
  <c r="F891" i="18"/>
  <c r="E872" i="18"/>
  <c r="E900" i="18"/>
  <c r="F875" i="18"/>
  <c r="H858" i="18"/>
  <c r="H925" i="18"/>
  <c r="H872" i="18"/>
  <c r="E932" i="18"/>
  <c r="G721" i="18"/>
  <c r="G927" i="18"/>
  <c r="F662" i="18"/>
  <c r="F868" i="18"/>
  <c r="I636" i="18"/>
  <c r="I642" i="18"/>
  <c r="D567" i="18"/>
  <c r="D1042" i="18"/>
  <c r="F543" i="18"/>
  <c r="D641" i="18"/>
  <c r="I543" i="18"/>
  <c r="I577" i="18"/>
  <c r="I995" i="18"/>
  <c r="D622" i="18"/>
  <c r="D965" i="18"/>
  <c r="I590" i="18"/>
  <c r="D959" i="18"/>
  <c r="E902" i="18"/>
  <c r="E860" i="18"/>
  <c r="G862" i="18"/>
  <c r="F889" i="18"/>
  <c r="H878" i="18"/>
  <c r="E929" i="18"/>
  <c r="H947" i="18"/>
  <c r="G942" i="18"/>
  <c r="F940" i="18"/>
  <c r="F926" i="18"/>
  <c r="H905" i="18"/>
  <c r="H938" i="18"/>
  <c r="G915" i="18"/>
  <c r="G929" i="18"/>
  <c r="H862" i="18"/>
  <c r="E867" i="18"/>
  <c r="F861" i="18"/>
  <c r="F853" i="18"/>
  <c r="H936" i="18"/>
  <c r="E924" i="18"/>
  <c r="H851" i="18"/>
  <c r="F922" i="18"/>
  <c r="E862" i="18"/>
  <c r="E852" i="18"/>
  <c r="G911" i="18"/>
  <c r="F906" i="18"/>
  <c r="H914" i="18"/>
  <c r="F862" i="18"/>
  <c r="F904" i="18"/>
  <c r="E868" i="18"/>
  <c r="E919" i="18"/>
  <c r="G854" i="18"/>
  <c r="F935" i="18"/>
  <c r="E882" i="18"/>
  <c r="F931" i="18"/>
  <c r="F937" i="18"/>
  <c r="G858" i="18"/>
  <c r="G896" i="18"/>
  <c r="F876" i="18"/>
  <c r="E940" i="18"/>
  <c r="H934" i="18"/>
  <c r="E927" i="18"/>
  <c r="F947" i="18"/>
  <c r="H895" i="18"/>
  <c r="F909" i="18"/>
  <c r="G914" i="18"/>
  <c r="F890" i="18"/>
  <c r="G851" i="18"/>
  <c r="F894" i="18"/>
  <c r="H877" i="18"/>
  <c r="G934" i="18"/>
  <c r="H706" i="18"/>
  <c r="H912" i="18"/>
  <c r="G903" i="18"/>
  <c r="H879" i="18"/>
  <c r="H570" i="18"/>
  <c r="H982" i="18"/>
  <c r="G515" i="18"/>
  <c r="G1030" i="18" s="1"/>
  <c r="E500" i="18"/>
  <c r="E1015" i="18" s="1"/>
  <c r="G535" i="18"/>
  <c r="G741" i="18"/>
  <c r="E539" i="18"/>
  <c r="E642" i="18" s="1"/>
  <c r="H457" i="18"/>
  <c r="H972" i="18" s="1"/>
  <c r="G476" i="18"/>
  <c r="F504" i="18"/>
  <c r="F1019" i="18" s="1"/>
  <c r="H444" i="18"/>
  <c r="H959" i="18" s="1"/>
  <c r="G727" i="18"/>
  <c r="E458" i="18"/>
  <c r="E973" i="18" s="1"/>
  <c r="F692" i="18"/>
  <c r="E732" i="18"/>
  <c r="F456" i="18"/>
  <c r="F971" i="18" s="1"/>
  <c r="E661" i="18"/>
  <c r="F706" i="18"/>
  <c r="F714" i="18"/>
  <c r="F665" i="18"/>
  <c r="G658" i="18"/>
  <c r="E728" i="18"/>
  <c r="H738" i="18"/>
  <c r="G668" i="18"/>
  <c r="F513" i="18"/>
  <c r="F489" i="18"/>
  <c r="F592" i="18" s="1"/>
  <c r="G709" i="18"/>
  <c r="G682" i="18"/>
  <c r="F719" i="18"/>
  <c r="H730" i="18"/>
  <c r="F683" i="18"/>
  <c r="G673" i="18"/>
  <c r="G475" i="18"/>
  <c r="G990" i="18" s="1"/>
  <c r="E694" i="18"/>
  <c r="G726" i="18"/>
  <c r="E660" i="18"/>
  <c r="E675" i="18"/>
  <c r="E719" i="18"/>
  <c r="H650" i="18"/>
  <c r="F728" i="18"/>
  <c r="F677" i="18"/>
  <c r="E657" i="18"/>
  <c r="F522" i="18"/>
  <c r="F625" i="18" s="1"/>
  <c r="F680" i="18"/>
  <c r="F646" i="18"/>
  <c r="F481" i="18"/>
  <c r="G718" i="18"/>
  <c r="H737" i="18"/>
  <c r="F697" i="18"/>
  <c r="E725" i="18"/>
  <c r="E713" i="18"/>
  <c r="G677" i="18"/>
  <c r="G729" i="18"/>
  <c r="G650" i="18"/>
  <c r="H707" i="18"/>
  <c r="E653" i="18"/>
  <c r="E695" i="18"/>
  <c r="H735" i="18"/>
  <c r="F673" i="18"/>
  <c r="G731" i="18"/>
  <c r="F687" i="18"/>
  <c r="F491" i="18"/>
  <c r="F594" i="18" s="1"/>
  <c r="E688" i="18"/>
  <c r="E679" i="18"/>
  <c r="G672" i="18"/>
  <c r="E720" i="18"/>
  <c r="G745" i="18"/>
  <c r="H713" i="18"/>
  <c r="H675" i="18"/>
  <c r="F702" i="18"/>
  <c r="H736" i="18"/>
  <c r="H711" i="18"/>
  <c r="H714" i="18"/>
  <c r="F651" i="18"/>
  <c r="H514" i="18"/>
  <c r="H1029" i="18" s="1"/>
  <c r="E678" i="18"/>
  <c r="F707" i="18"/>
  <c r="H531" i="18"/>
  <c r="H634" i="18" s="1"/>
  <c r="E742" i="18"/>
  <c r="E737" i="18"/>
  <c r="F676" i="18"/>
  <c r="E735" i="18"/>
  <c r="F730" i="18"/>
  <c r="H703" i="18"/>
  <c r="F691" i="18"/>
  <c r="H699" i="18"/>
  <c r="E687" i="18"/>
  <c r="F700" i="18"/>
  <c r="F660" i="18"/>
  <c r="G732" i="18"/>
  <c r="H708" i="18"/>
  <c r="E692" i="18"/>
  <c r="F740" i="18"/>
  <c r="F671" i="18"/>
  <c r="F656" i="18"/>
  <c r="H702" i="18"/>
  <c r="H701" i="18"/>
  <c r="H681" i="18"/>
  <c r="H700" i="18"/>
  <c r="E700" i="18"/>
  <c r="F682" i="18"/>
  <c r="H447" i="18"/>
  <c r="H550" i="18" s="1"/>
  <c r="H741" i="18"/>
  <c r="G671" i="18"/>
  <c r="H667" i="18"/>
  <c r="H657" i="18"/>
  <c r="F659" i="18"/>
  <c r="H688" i="18"/>
  <c r="G686" i="18"/>
  <c r="F696" i="18"/>
  <c r="H739" i="18"/>
  <c r="H724" i="18"/>
  <c r="E724" i="18"/>
  <c r="E648" i="18"/>
  <c r="G743" i="18"/>
  <c r="F686" i="18"/>
  <c r="H743" i="18"/>
  <c r="F711" i="18"/>
  <c r="H729" i="18"/>
  <c r="G728" i="18"/>
  <c r="E649" i="18"/>
  <c r="F712" i="18"/>
  <c r="F668" i="18"/>
  <c r="G715" i="18"/>
  <c r="G736" i="18"/>
  <c r="H661" i="18"/>
  <c r="E683" i="18"/>
  <c r="F654" i="18"/>
  <c r="F674" i="18"/>
  <c r="G522" i="18"/>
  <c r="G1037" i="18" s="1"/>
  <c r="E702" i="18"/>
  <c r="E740" i="18"/>
  <c r="G737" i="18"/>
  <c r="E698" i="18"/>
  <c r="E536" i="18"/>
  <c r="E639" i="18" s="1"/>
  <c r="H719" i="18"/>
  <c r="E731" i="18"/>
  <c r="H500" i="18"/>
  <c r="H603" i="18" s="1"/>
  <c r="F734" i="18"/>
  <c r="H662" i="18"/>
  <c r="G710" i="18"/>
  <c r="G649" i="18"/>
  <c r="H690" i="18"/>
  <c r="H742" i="18"/>
  <c r="E656" i="18"/>
  <c r="H715" i="18"/>
  <c r="E654" i="18"/>
  <c r="G734" i="18"/>
  <c r="G657" i="18"/>
  <c r="G717" i="18"/>
  <c r="E686" i="18"/>
  <c r="G666" i="18"/>
  <c r="G664" i="18"/>
  <c r="F738" i="18"/>
  <c r="H676" i="18"/>
  <c r="F705" i="18"/>
  <c r="G738" i="18"/>
  <c r="F658" i="18"/>
  <c r="E709" i="18"/>
  <c r="E715" i="18"/>
  <c r="F732" i="18"/>
  <c r="E743" i="18"/>
  <c r="G700" i="18"/>
  <c r="E684" i="18"/>
  <c r="G679" i="18"/>
  <c r="G740" i="18"/>
  <c r="E744" i="18"/>
  <c r="E691" i="18"/>
  <c r="F688" i="18"/>
  <c r="F724" i="18"/>
  <c r="E708" i="18"/>
  <c r="H704" i="18"/>
  <c r="G669" i="18"/>
  <c r="H646" i="18"/>
  <c r="G744" i="18"/>
  <c r="E734" i="18"/>
  <c r="H698" i="18"/>
  <c r="H695" i="18"/>
  <c r="E674" i="18"/>
  <c r="H684" i="18"/>
  <c r="E727" i="18"/>
  <c r="G656" i="18"/>
  <c r="G733" i="18"/>
  <c r="H672" i="18"/>
  <c r="E685" i="18"/>
  <c r="E723" i="18"/>
  <c r="F715" i="18"/>
  <c r="H664" i="18"/>
  <c r="H666" i="18"/>
  <c r="F529" i="18"/>
  <c r="F1044" i="18" s="1"/>
  <c r="H671" i="18"/>
  <c r="F690" i="18"/>
  <c r="H731" i="18"/>
  <c r="E714" i="18"/>
  <c r="E665" i="18"/>
  <c r="G739" i="18"/>
  <c r="F709" i="18"/>
  <c r="G651" i="18"/>
  <c r="F698" i="18"/>
  <c r="G742" i="18"/>
  <c r="H744" i="18"/>
  <c r="H651" i="18"/>
  <c r="E652" i="18"/>
  <c r="F701" i="18"/>
  <c r="H656" i="18"/>
  <c r="E722" i="18"/>
  <c r="H705" i="18"/>
  <c r="E658" i="18"/>
  <c r="F704" i="18"/>
  <c r="F745" i="18"/>
  <c r="F669" i="18"/>
  <c r="H734" i="18"/>
  <c r="H721" i="18"/>
  <c r="H654" i="18"/>
  <c r="F647" i="18"/>
  <c r="E655" i="18"/>
  <c r="F653" i="18"/>
  <c r="F693" i="18"/>
  <c r="F648" i="18"/>
  <c r="H697" i="18"/>
  <c r="H679" i="18"/>
  <c r="H659" i="18"/>
  <c r="H709" i="18"/>
  <c r="G735" i="18"/>
  <c r="G646" i="18"/>
  <c r="F681" i="18"/>
  <c r="G690" i="18"/>
  <c r="E705" i="18"/>
  <c r="F737" i="18"/>
  <c r="H728" i="18"/>
  <c r="G714" i="18"/>
  <c r="E699" i="18"/>
  <c r="H725" i="18"/>
  <c r="E711" i="18"/>
  <c r="E697" i="18"/>
  <c r="H685" i="18"/>
  <c r="E736" i="18"/>
  <c r="G712" i="18"/>
  <c r="H716" i="18"/>
  <c r="E647" i="18"/>
  <c r="G706" i="18"/>
  <c r="G674" i="18"/>
  <c r="E681" i="18"/>
  <c r="E730" i="18"/>
  <c r="H733" i="18"/>
  <c r="E729" i="18"/>
  <c r="E712" i="18"/>
  <c r="G698" i="18"/>
  <c r="F689" i="18"/>
  <c r="G659" i="18"/>
  <c r="F742" i="18"/>
  <c r="F739" i="18"/>
  <c r="H655" i="18"/>
  <c r="H678" i="18"/>
  <c r="G647" i="18"/>
  <c r="H723" i="18"/>
  <c r="F713" i="18"/>
  <c r="F661" i="18"/>
  <c r="H712" i="18"/>
  <c r="H689" i="18"/>
  <c r="H727" i="18"/>
  <c r="G693" i="18"/>
  <c r="H732" i="18"/>
  <c r="F708" i="18"/>
  <c r="F743" i="18"/>
  <c r="E671" i="18"/>
  <c r="G687" i="18"/>
  <c r="F645" i="18"/>
  <c r="H710" i="18"/>
  <c r="H745" i="18"/>
  <c r="E682" i="18"/>
  <c r="E703" i="18"/>
  <c r="G685" i="18"/>
  <c r="F679" i="18"/>
  <c r="E716" i="18"/>
  <c r="E733" i="18"/>
  <c r="E721" i="18"/>
  <c r="E667" i="18"/>
  <c r="G655" i="18"/>
  <c r="F667" i="18"/>
  <c r="H686" i="18"/>
  <c r="F703" i="18"/>
  <c r="E710" i="18"/>
  <c r="G696" i="18"/>
  <c r="E726" i="18"/>
  <c r="E659" i="18"/>
  <c r="H740" i="18"/>
  <c r="E741" i="18"/>
  <c r="G648" i="18"/>
  <c r="F650" i="18"/>
  <c r="E707" i="18"/>
  <c r="F449" i="18"/>
  <c r="F964" i="18" s="1"/>
  <c r="G455" i="18"/>
  <c r="G558" i="18" s="1"/>
  <c r="E439" i="18"/>
  <c r="E542" i="18" s="1"/>
  <c r="G439" i="18"/>
  <c r="G542" i="18" s="1"/>
  <c r="G504" i="18"/>
  <c r="G1019" i="18" s="1"/>
  <c r="G458" i="18"/>
  <c r="G973" i="18" s="1"/>
  <c r="H474" i="18"/>
  <c r="H989" i="18" s="1"/>
  <c r="E485" i="18"/>
  <c r="E1000" i="18" s="1"/>
  <c r="F441" i="18"/>
  <c r="F956" i="18" s="1"/>
  <c r="E512" i="18"/>
  <c r="E615" i="18" s="1"/>
  <c r="E449" i="18"/>
  <c r="E964" i="18" s="1"/>
  <c r="F447" i="18"/>
  <c r="F962" i="18" s="1"/>
  <c r="F487" i="18"/>
  <c r="F1002" i="18" s="1"/>
  <c r="F666" i="18"/>
  <c r="F442" i="18"/>
  <c r="F957" i="18" s="1"/>
  <c r="H491" i="18"/>
  <c r="H1006" i="18" s="1"/>
  <c r="H473" i="18"/>
  <c r="H988" i="18" s="1"/>
  <c r="H453" i="18"/>
  <c r="H968" i="18" s="1"/>
  <c r="G507" i="18"/>
  <c r="G1022" i="18" s="1"/>
  <c r="H680" i="18"/>
  <c r="H503" i="18"/>
  <c r="H1018" i="18" s="1"/>
  <c r="G529" i="18"/>
  <c r="G632" i="18" s="1"/>
  <c r="G440" i="18"/>
  <c r="G543" i="18" s="1"/>
  <c r="F475" i="18"/>
  <c r="F578" i="18" s="1"/>
  <c r="G484" i="18"/>
  <c r="G999" i="18" s="1"/>
  <c r="E499" i="18"/>
  <c r="E1014" i="18" s="1"/>
  <c r="F531" i="18"/>
  <c r="F634" i="18" s="1"/>
  <c r="H522" i="18"/>
  <c r="H625" i="18" s="1"/>
  <c r="F722" i="18"/>
  <c r="E650" i="18"/>
  <c r="G508" i="18"/>
  <c r="G1023" i="18" s="1"/>
  <c r="E493" i="18"/>
  <c r="E1008" i="18" s="1"/>
  <c r="E666" i="18"/>
  <c r="H519" i="18"/>
  <c r="H1034" i="18" s="1"/>
  <c r="H527" i="18"/>
  <c r="H1042" i="18" s="1"/>
  <c r="E505" i="18"/>
  <c r="E608" i="18" s="1"/>
  <c r="E491" i="18"/>
  <c r="E1006" i="18" s="1"/>
  <c r="H479" i="18"/>
  <c r="H994" i="18" s="1"/>
  <c r="E530" i="18"/>
  <c r="E633" i="18" s="1"/>
  <c r="G506" i="18"/>
  <c r="G1021" i="18" s="1"/>
  <c r="H510" i="18"/>
  <c r="H1025" i="18" s="1"/>
  <c r="E441" i="18"/>
  <c r="E956" i="18" s="1"/>
  <c r="G500" i="18"/>
  <c r="G1015" i="18" s="1"/>
  <c r="G468" i="18"/>
  <c r="G983" i="18" s="1"/>
  <c r="E475" i="18"/>
  <c r="E990" i="18" s="1"/>
  <c r="E524" i="18"/>
  <c r="E1039" i="18" s="1"/>
  <c r="H481" i="18"/>
  <c r="H996" i="18" s="1"/>
  <c r="H486" i="18"/>
  <c r="H1001" i="18" s="1"/>
  <c r="E487" i="18"/>
  <c r="E590" i="18" s="1"/>
  <c r="G502" i="18"/>
  <c r="G1017" i="18" s="1"/>
  <c r="E445" i="18"/>
  <c r="E960" i="18" s="1"/>
  <c r="G443" i="18"/>
  <c r="G958" i="18" s="1"/>
  <c r="G511" i="18"/>
  <c r="G614" i="18" s="1"/>
  <c r="G661" i="18"/>
  <c r="E519" i="18"/>
  <c r="E1034" i="18" s="1"/>
  <c r="F524" i="18"/>
  <c r="F1039" i="18" s="1"/>
  <c r="E718" i="18"/>
  <c r="H497" i="18"/>
  <c r="H1012" i="18" s="1"/>
  <c r="F485" i="18"/>
  <c r="F588" i="18" s="1"/>
  <c r="H493" i="18"/>
  <c r="H1008" i="18" s="1"/>
  <c r="E481" i="18"/>
  <c r="E996" i="18" s="1"/>
  <c r="E677" i="18"/>
  <c r="E701" i="18"/>
  <c r="E523" i="18"/>
  <c r="E1038" i="18" s="1"/>
  <c r="F494" i="18"/>
  <c r="F1009" i="18" s="1"/>
  <c r="F454" i="18"/>
  <c r="F969" i="18" s="1"/>
  <c r="G526" i="18"/>
  <c r="G1041" i="18" s="1"/>
  <c r="H502" i="18"/>
  <c r="H1017" i="18" s="1"/>
  <c r="E486" i="18"/>
  <c r="E589" i="18" s="1"/>
  <c r="F534" i="18"/>
  <c r="F1049" i="18" s="1"/>
  <c r="F465" i="18"/>
  <c r="F980" i="18" s="1"/>
  <c r="F450" i="18"/>
  <c r="F965" i="18" s="1"/>
  <c r="H496" i="18"/>
  <c r="H599" i="18" s="1"/>
  <c r="H495" i="18"/>
  <c r="H1010" i="18" s="1"/>
  <c r="H475" i="18"/>
  <c r="H990" i="18" s="1"/>
  <c r="F729" i="18"/>
  <c r="E531" i="18"/>
  <c r="E634" i="18" s="1"/>
  <c r="F470" i="18"/>
  <c r="F573" i="18" s="1"/>
  <c r="G713" i="18"/>
  <c r="F731" i="18"/>
  <c r="E488" i="18"/>
  <c r="E1003" i="18" s="1"/>
  <c r="G523" i="18"/>
  <c r="G626" i="18" s="1"/>
  <c r="G444" i="18"/>
  <c r="G959" i="18" s="1"/>
  <c r="H501" i="18"/>
  <c r="H604" i="18" s="1"/>
  <c r="E447" i="18"/>
  <c r="E550" i="18" s="1"/>
  <c r="E489" i="18"/>
  <c r="E1004" i="18" s="1"/>
  <c r="H529" i="18"/>
  <c r="H1044" i="18" s="1"/>
  <c r="F467" i="18"/>
  <c r="F570" i="18" s="1"/>
  <c r="G525" i="18"/>
  <c r="G628" i="18" s="1"/>
  <c r="E494" i="18"/>
  <c r="E1009" i="18" s="1"/>
  <c r="F476" i="18"/>
  <c r="F579" i="18" s="1"/>
  <c r="E526" i="18"/>
  <c r="E629" i="18" s="1"/>
  <c r="E451" i="18"/>
  <c r="E554" i="18" s="1"/>
  <c r="G516" i="18"/>
  <c r="G619" i="18" s="1"/>
  <c r="G446" i="18"/>
  <c r="G549" i="18" s="1"/>
  <c r="H446" i="18"/>
  <c r="H549" i="18" s="1"/>
  <c r="E511" i="18"/>
  <c r="E1026" i="18" s="1"/>
  <c r="H536" i="18"/>
  <c r="H1051" i="18" s="1"/>
  <c r="H470" i="18"/>
  <c r="H573" i="18" s="1"/>
  <c r="E537" i="18"/>
  <c r="E1052" i="18" s="1"/>
  <c r="E517" i="18"/>
  <c r="E1032" i="18" s="1"/>
  <c r="E502" i="18"/>
  <c r="E605" i="18" s="1"/>
  <c r="H722" i="18"/>
  <c r="G720" i="18"/>
  <c r="H658" i="18"/>
  <c r="F720" i="18"/>
  <c r="F675" i="18"/>
  <c r="E670" i="18"/>
  <c r="F716" i="18"/>
  <c r="E646" i="18"/>
  <c r="G704" i="18"/>
  <c r="E471" i="18"/>
  <c r="E986" i="18" s="1"/>
  <c r="E495" i="18"/>
  <c r="E1010" i="18" s="1"/>
  <c r="E668" i="18"/>
  <c r="G675" i="18"/>
  <c r="H649" i="18"/>
  <c r="G716" i="18"/>
  <c r="G699" i="18"/>
  <c r="F509" i="18"/>
  <c r="F1024" i="18" s="1"/>
  <c r="E669" i="18"/>
  <c r="F533" i="18"/>
  <c r="F1048" i="18" s="1"/>
  <c r="G689" i="18"/>
  <c r="F649" i="18"/>
  <c r="F523" i="18"/>
  <c r="F1038" i="18" s="1"/>
  <c r="G711" i="18"/>
  <c r="H449" i="18"/>
  <c r="H964" i="18" s="1"/>
  <c r="H498" i="18"/>
  <c r="H1013" i="18" s="1"/>
  <c r="G463" i="18"/>
  <c r="G978" i="18" s="1"/>
  <c r="H683" i="18"/>
  <c r="F525" i="18"/>
  <c r="F1040" i="18" s="1"/>
  <c r="H440" i="18"/>
  <c r="H543" i="18" s="1"/>
  <c r="G538" i="18"/>
  <c r="G1053" i="18" s="1"/>
  <c r="E528" i="18"/>
  <c r="E631" i="18" s="1"/>
  <c r="H492" i="18"/>
  <c r="H1007" i="18" s="1"/>
  <c r="H489" i="18"/>
  <c r="H1004" i="18" s="1"/>
  <c r="E468" i="18"/>
  <c r="E983" i="18" s="1"/>
  <c r="H478" i="18"/>
  <c r="H993" i="18" s="1"/>
  <c r="E521" i="18"/>
  <c r="E1036" i="18" s="1"/>
  <c r="G450" i="18"/>
  <c r="G553" i="18" s="1"/>
  <c r="G692" i="18"/>
  <c r="H718" i="18"/>
  <c r="G527" i="18"/>
  <c r="G630" i="18" s="1"/>
  <c r="H466" i="18"/>
  <c r="H569" i="18" s="1"/>
  <c r="E479" i="18"/>
  <c r="E994" i="18" s="1"/>
  <c r="G722" i="18"/>
  <c r="E484" i="18"/>
  <c r="E587" i="18" s="1"/>
  <c r="F520" i="18"/>
  <c r="F1035" i="18" s="1"/>
  <c r="E480" i="18"/>
  <c r="E583" i="18" s="1"/>
  <c r="F452" i="18"/>
  <c r="F967" i="18" s="1"/>
  <c r="F526" i="18"/>
  <c r="F1041" i="18" s="1"/>
  <c r="H516" i="18"/>
  <c r="H619" i="18" s="1"/>
  <c r="G514" i="18"/>
  <c r="G1029" i="18" s="1"/>
  <c r="H452" i="18"/>
  <c r="H555" i="18" s="1"/>
  <c r="F514" i="18"/>
  <c r="F1029" i="18" s="1"/>
  <c r="F469" i="18"/>
  <c r="F984" i="18" s="1"/>
  <c r="E464" i="18"/>
  <c r="E979" i="18" s="1"/>
  <c r="F510" i="18"/>
  <c r="F1025" i="18" s="1"/>
  <c r="E440" i="18"/>
  <c r="E955" i="18" s="1"/>
  <c r="G498" i="18"/>
  <c r="G1013" i="18" s="1"/>
  <c r="G723" i="18"/>
  <c r="F657" i="18"/>
  <c r="G703" i="18"/>
  <c r="E462" i="18"/>
  <c r="E977" i="18" s="1"/>
  <c r="G469" i="18"/>
  <c r="G572" i="18" s="1"/>
  <c r="H443" i="18"/>
  <c r="H958" i="18" s="1"/>
  <c r="G510" i="18"/>
  <c r="G613" i="18" s="1"/>
  <c r="G493" i="18"/>
  <c r="G1008" i="18" s="1"/>
  <c r="E463" i="18"/>
  <c r="E978" i="18" s="1"/>
  <c r="G483" i="18"/>
  <c r="G998" i="18" s="1"/>
  <c r="G660" i="18"/>
  <c r="F672" i="18"/>
  <c r="F443" i="18"/>
  <c r="F958" i="18" s="1"/>
  <c r="G505" i="18"/>
  <c r="G1020" i="18" s="1"/>
  <c r="H477" i="18"/>
  <c r="H580" i="18" s="1"/>
  <c r="G471" i="18"/>
  <c r="G986" i="18" s="1"/>
  <c r="F685" i="18"/>
  <c r="G486" i="18"/>
  <c r="G1001" i="18" s="1"/>
  <c r="H512" i="18"/>
  <c r="H615" i="18" s="1"/>
  <c r="F477" i="18"/>
  <c r="F580" i="18" s="1"/>
  <c r="G520" i="18"/>
  <c r="G1035" i="18" s="1"/>
  <c r="E454" i="18"/>
  <c r="E557" i="18" s="1"/>
  <c r="E469" i="18"/>
  <c r="E984" i="18" s="1"/>
  <c r="H532" i="18"/>
  <c r="H635" i="18" s="1"/>
  <c r="E513" i="18"/>
  <c r="E1028" i="18" s="1"/>
  <c r="H513" i="18"/>
  <c r="H1028" i="18" s="1"/>
  <c r="E525" i="18"/>
  <c r="E1040" i="18" s="1"/>
  <c r="H726" i="18"/>
  <c r="G512" i="18"/>
  <c r="G1027" i="18" s="1"/>
  <c r="E506" i="18"/>
  <c r="E609" i="18" s="1"/>
  <c r="G477" i="18"/>
  <c r="G992" i="18" s="1"/>
  <c r="F464" i="18"/>
  <c r="F979" i="18" s="1"/>
  <c r="G457" i="18"/>
  <c r="G560" i="18" s="1"/>
  <c r="G451" i="18"/>
  <c r="G554" i="18" s="1"/>
  <c r="E503" i="18"/>
  <c r="E1018" i="18" s="1"/>
  <c r="E444" i="18"/>
  <c r="E547" i="18" s="1"/>
  <c r="E478" i="18"/>
  <c r="E581" i="18" s="1"/>
  <c r="G534" i="18"/>
  <c r="G637" i="18" s="1"/>
  <c r="E538" i="18"/>
  <c r="E1053" i="18" s="1"/>
  <c r="G676" i="18"/>
  <c r="G680" i="18"/>
  <c r="H694" i="18"/>
  <c r="H647" i="18"/>
  <c r="G492" i="18"/>
  <c r="G1007" i="18" s="1"/>
  <c r="F483" i="18"/>
  <c r="F586" i="18" s="1"/>
  <c r="H691" i="18"/>
  <c r="F744" i="18"/>
  <c r="G517" i="18"/>
  <c r="G1032" i="18" s="1"/>
  <c r="F451" i="18"/>
  <c r="F554" i="18" s="1"/>
  <c r="G497" i="18"/>
  <c r="G1012" i="18" s="1"/>
  <c r="G453" i="18"/>
  <c r="G556" i="18" s="1"/>
  <c r="G691" i="18"/>
  <c r="G487" i="18"/>
  <c r="G1002" i="18" s="1"/>
  <c r="F536" i="18"/>
  <c r="F639" i="18" s="1"/>
  <c r="H526" i="18"/>
  <c r="H1041" i="18" s="1"/>
  <c r="E672" i="18"/>
  <c r="E738" i="18"/>
  <c r="F678" i="18"/>
  <c r="E704" i="18"/>
  <c r="F502" i="18"/>
  <c r="F605" i="18" s="1"/>
  <c r="F537" i="18"/>
  <c r="F1052" i="18" s="1"/>
  <c r="G454" i="18"/>
  <c r="G969" i="18" s="1"/>
  <c r="F694" i="18"/>
  <c r="F466" i="18"/>
  <c r="F981" i="18" s="1"/>
  <c r="E676" i="18"/>
  <c r="H472" i="18"/>
  <c r="H575" i="18" s="1"/>
  <c r="G441" i="18"/>
  <c r="G956" i="18" s="1"/>
  <c r="H517" i="18"/>
  <c r="H1032" i="18" s="1"/>
  <c r="F479" i="18"/>
  <c r="F994" i="18" s="1"/>
  <c r="F507" i="18"/>
  <c r="F610" i="18" s="1"/>
  <c r="F455" i="18"/>
  <c r="F970" i="18" s="1"/>
  <c r="H506" i="18"/>
  <c r="H1021" i="18" s="1"/>
  <c r="H483" i="18"/>
  <c r="H586" i="18" s="1"/>
  <c r="G724" i="18"/>
  <c r="F664" i="18"/>
  <c r="H521" i="18"/>
  <c r="H624" i="18" s="1"/>
  <c r="H458" i="18"/>
  <c r="H973" i="18" s="1"/>
  <c r="H460" i="18"/>
  <c r="H563" i="18" s="1"/>
  <c r="H520" i="18"/>
  <c r="H1035" i="18" s="1"/>
  <c r="H674" i="18"/>
  <c r="H462" i="18"/>
  <c r="H977" i="18" s="1"/>
  <c r="G495" i="18"/>
  <c r="G1010" i="18" s="1"/>
  <c r="E457" i="18"/>
  <c r="E972" i="18" s="1"/>
  <c r="E467" i="18"/>
  <c r="E570" i="18" s="1"/>
  <c r="H456" i="18"/>
  <c r="H559" i="18" s="1"/>
  <c r="E448" i="18"/>
  <c r="E963" i="18" s="1"/>
  <c r="G460" i="18"/>
  <c r="G975" i="18" s="1"/>
  <c r="F499" i="18"/>
  <c r="F1014" i="18" s="1"/>
  <c r="G663" i="18"/>
  <c r="G474" i="18"/>
  <c r="G989" i="18" s="1"/>
  <c r="E680" i="18"/>
  <c r="E482" i="18"/>
  <c r="E997" i="18" s="1"/>
  <c r="F474" i="18"/>
  <c r="F989" i="18" s="1"/>
  <c r="G503" i="18"/>
  <c r="G606" i="18" s="1"/>
  <c r="G470" i="18"/>
  <c r="G985" i="18" s="1"/>
  <c r="H488" i="18"/>
  <c r="H591" i="18" s="1"/>
  <c r="H441" i="18"/>
  <c r="H544" i="18" s="1"/>
  <c r="E455" i="18"/>
  <c r="E970" i="18" s="1"/>
  <c r="F459" i="18"/>
  <c r="F974" i="18" s="1"/>
  <c r="G452" i="18"/>
  <c r="G967" i="18" s="1"/>
  <c r="E522" i="18"/>
  <c r="E625" i="18" s="1"/>
  <c r="G667" i="18"/>
  <c r="H485" i="18"/>
  <c r="H1000" i="18" s="1"/>
  <c r="F538" i="18"/>
  <c r="F641" i="18" s="1"/>
  <c r="G485" i="18"/>
  <c r="G588" i="18" s="1"/>
  <c r="E466" i="18"/>
  <c r="E569" i="18" s="1"/>
  <c r="E532" i="18"/>
  <c r="E635" i="18" s="1"/>
  <c r="F472" i="18"/>
  <c r="F987" i="18" s="1"/>
  <c r="E498" i="18"/>
  <c r="E1013" i="18" s="1"/>
  <c r="F488" i="18"/>
  <c r="F1003" i="18" s="1"/>
  <c r="E507" i="18"/>
  <c r="E1022" i="18" s="1"/>
  <c r="E470" i="18"/>
  <c r="E573" i="18" s="1"/>
  <c r="F721" i="18"/>
  <c r="F521" i="18"/>
  <c r="F1036" i="18" s="1"/>
  <c r="G447" i="18"/>
  <c r="G550" i="18" s="1"/>
  <c r="F471" i="18"/>
  <c r="F986" i="18" s="1"/>
  <c r="H505" i="18"/>
  <c r="H1020" i="18" s="1"/>
  <c r="G518" i="18"/>
  <c r="G621" i="18" s="1"/>
  <c r="F458" i="18"/>
  <c r="F973" i="18" s="1"/>
  <c r="H508" i="18"/>
  <c r="H611" i="18" s="1"/>
  <c r="F517" i="18"/>
  <c r="F1032" i="18" s="1"/>
  <c r="H535" i="18"/>
  <c r="H1050" i="18" s="1"/>
  <c r="G465" i="18"/>
  <c r="G980" i="18" s="1"/>
  <c r="H465" i="18"/>
  <c r="H980" i="18" s="1"/>
  <c r="F484" i="18"/>
  <c r="F587" i="18" s="1"/>
  <c r="H468" i="18"/>
  <c r="H983" i="18" s="1"/>
  <c r="H459" i="18"/>
  <c r="H562" i="18" s="1"/>
  <c r="G489" i="18"/>
  <c r="G1004" i="18" s="1"/>
  <c r="F460" i="18"/>
  <c r="F563" i="18" s="1"/>
  <c r="F532" i="18"/>
  <c r="F1047" i="18" s="1"/>
  <c r="G532" i="18"/>
  <c r="G1047" i="18" s="1"/>
  <c r="F516" i="18"/>
  <c r="F1031" i="18" s="1"/>
  <c r="F518" i="18"/>
  <c r="F1033" i="18" s="1"/>
  <c r="E474" i="18"/>
  <c r="E577" i="18" s="1"/>
  <c r="E453" i="18"/>
  <c r="E968" i="18" s="1"/>
  <c r="G461" i="18"/>
  <c r="G976" i="18" s="1"/>
  <c r="G530" i="18"/>
  <c r="G1045" i="18" s="1"/>
  <c r="H525" i="18"/>
  <c r="H628" i="18" s="1"/>
  <c r="E508" i="18"/>
  <c r="E1023" i="18" s="1"/>
  <c r="H455" i="18"/>
  <c r="H558" i="18" s="1"/>
  <c r="E465" i="18"/>
  <c r="E568" i="18" s="1"/>
  <c r="E518" i="18"/>
  <c r="E621" i="18" s="1"/>
  <c r="E442" i="18"/>
  <c r="E545" i="18" s="1"/>
  <c r="G481" i="18"/>
  <c r="G996" i="18" s="1"/>
  <c r="F439" i="18"/>
  <c r="F542" i="18" s="1"/>
  <c r="F515" i="18"/>
  <c r="F618" i="18" s="1"/>
  <c r="G537" i="18"/>
  <c r="G640" i="18" s="1"/>
  <c r="F480" i="18"/>
  <c r="F583" i="18" s="1"/>
  <c r="H537" i="18"/>
  <c r="H640" i="18" s="1"/>
  <c r="F505" i="18"/>
  <c r="F1020" i="18" s="1"/>
  <c r="F727" i="18"/>
  <c r="G653" i="18"/>
  <c r="H523" i="18"/>
  <c r="H626" i="18" s="1"/>
  <c r="H504" i="18"/>
  <c r="H1019" i="18" s="1"/>
  <c r="F453" i="18"/>
  <c r="F556" i="18" s="1"/>
  <c r="H482" i="18"/>
  <c r="H997" i="18" s="1"/>
  <c r="G480" i="18"/>
  <c r="G995" i="18" s="1"/>
  <c r="H539" i="18"/>
  <c r="H642" i="18" s="1"/>
  <c r="F490" i="18"/>
  <c r="F1005" i="18" s="1"/>
  <c r="H533" i="18"/>
  <c r="H636" i="18" s="1"/>
  <c r="F723" i="18"/>
  <c r="E476" i="18"/>
  <c r="E579" i="18" s="1"/>
  <c r="H518" i="18"/>
  <c r="H1033" i="18" s="1"/>
  <c r="H461" i="18"/>
  <c r="H976" i="18" s="1"/>
  <c r="H451" i="18"/>
  <c r="H966" i="18" s="1"/>
  <c r="F457" i="18"/>
  <c r="F560" i="18" s="1"/>
  <c r="G499" i="18"/>
  <c r="G1014" i="18" s="1"/>
  <c r="G501" i="18"/>
  <c r="G1016" i="18" s="1"/>
  <c r="G482" i="18"/>
  <c r="G585" i="18" s="1"/>
  <c r="F511" i="18"/>
  <c r="F1026" i="18" s="1"/>
  <c r="H509" i="18"/>
  <c r="H612" i="18" s="1"/>
  <c r="G473" i="18"/>
  <c r="G988" i="18" s="1"/>
  <c r="H524" i="18"/>
  <c r="H627" i="18" s="1"/>
  <c r="E473" i="18"/>
  <c r="E988" i="18" s="1"/>
  <c r="E459" i="18"/>
  <c r="E974" i="18" s="1"/>
  <c r="H670" i="18"/>
  <c r="G533" i="18"/>
  <c r="G1048" i="18" s="1"/>
  <c r="G466" i="18"/>
  <c r="G981" i="18" s="1"/>
  <c r="E514" i="18"/>
  <c r="E1029" i="18" s="1"/>
  <c r="G539" i="18"/>
  <c r="G642" i="18" s="1"/>
  <c r="F503" i="18"/>
  <c r="F606" i="18" s="1"/>
  <c r="H442" i="18"/>
  <c r="H545" i="18" s="1"/>
  <c r="H534" i="18"/>
  <c r="H1049" i="18" s="1"/>
  <c r="H507" i="18"/>
  <c r="H1022" i="18" s="1"/>
  <c r="H469" i="18"/>
  <c r="H572" i="18" s="1"/>
  <c r="F496" i="18"/>
  <c r="F1011" i="18" s="1"/>
  <c r="H530" i="18"/>
  <c r="H1045" i="18" s="1"/>
  <c r="G445" i="18"/>
  <c r="G548" i="18" s="1"/>
  <c r="F492" i="18"/>
  <c r="F1007" i="18" s="1"/>
  <c r="G536" i="18"/>
  <c r="G639" i="18" s="1"/>
  <c r="H538" i="18"/>
  <c r="H1053" i="18" s="1"/>
  <c r="H445" i="18"/>
  <c r="H960" i="18" s="1"/>
  <c r="E446" i="18"/>
  <c r="E549" i="18" s="1"/>
  <c r="F495" i="18"/>
  <c r="F598" i="18" s="1"/>
  <c r="E497" i="18"/>
  <c r="E1012" i="18" s="1"/>
  <c r="G442" i="18"/>
  <c r="G545" i="18" s="1"/>
  <c r="G479" i="18"/>
  <c r="G994" i="18" s="1"/>
  <c r="F473" i="18"/>
  <c r="F988" i="18" s="1"/>
  <c r="E510" i="18"/>
  <c r="E1025" i="18" s="1"/>
  <c r="E483" i="18"/>
  <c r="E998" i="18" s="1"/>
  <c r="E527" i="18"/>
  <c r="E1042" i="18" s="1"/>
  <c r="F444" i="18"/>
  <c r="F959" i="18" s="1"/>
  <c r="E501" i="18"/>
  <c r="E604" i="18" s="1"/>
  <c r="E515" i="18"/>
  <c r="E618" i="18" s="1"/>
  <c r="E461" i="18"/>
  <c r="E564" i="18" s="1"/>
  <c r="G449" i="18"/>
  <c r="G552" i="18" s="1"/>
  <c r="F461" i="18"/>
  <c r="F564" i="18" s="1"/>
  <c r="H480" i="18"/>
  <c r="H583" i="18" s="1"/>
  <c r="F497" i="18"/>
  <c r="F600" i="18" s="1"/>
  <c r="E504" i="18"/>
  <c r="E1019" i="18" s="1"/>
  <c r="G490" i="18"/>
  <c r="G1005" i="18" s="1"/>
  <c r="F493" i="18"/>
  <c r="F1008" i="18" s="1"/>
  <c r="F663" i="18"/>
  <c r="E520" i="18"/>
  <c r="E1035" i="18" s="1"/>
  <c r="F519" i="18"/>
  <c r="F622" i="18" s="1"/>
  <c r="F528" i="18"/>
  <c r="F631" i="18" s="1"/>
  <c r="H687" i="18"/>
  <c r="E450" i="18"/>
  <c r="E553" i="18" s="1"/>
  <c r="E460" i="18"/>
  <c r="E975" i="18" s="1"/>
  <c r="G494" i="18"/>
  <c r="G597" i="18" s="1"/>
  <c r="G662" i="18"/>
  <c r="H450" i="18"/>
  <c r="H965" i="18" s="1"/>
  <c r="F736" i="18"/>
  <c r="E696" i="18"/>
  <c r="H660" i="18"/>
  <c r="E529" i="18"/>
  <c r="E1044" i="18" s="1"/>
  <c r="H645" i="18"/>
  <c r="H696" i="18"/>
  <c r="H464" i="18"/>
  <c r="H567" i="18" s="1"/>
  <c r="G670" i="18"/>
  <c r="F733" i="18"/>
  <c r="G665" i="18"/>
  <c r="G702" i="18"/>
  <c r="F500" i="18"/>
  <c r="F1015" i="18" s="1"/>
  <c r="F508" i="18"/>
  <c r="F1023" i="18" s="1"/>
  <c r="H648" i="18"/>
  <c r="G678" i="18"/>
  <c r="F501" i="18"/>
  <c r="F1016" i="18" s="1"/>
  <c r="G725" i="18"/>
  <c r="H693" i="18"/>
  <c r="H717" i="18"/>
  <c r="G730" i="18"/>
  <c r="E662" i="18"/>
  <c r="H682" i="18"/>
  <c r="G684" i="18"/>
  <c r="G719" i="18"/>
  <c r="H677" i="18"/>
  <c r="E477" i="18"/>
  <c r="E992" i="18" s="1"/>
  <c r="E689" i="18"/>
  <c r="G654" i="18"/>
  <c r="F448" i="18"/>
  <c r="F963" i="18" s="1"/>
  <c r="F468" i="18"/>
  <c r="F571" i="18" s="1"/>
  <c r="E496" i="18"/>
  <c r="E1011" i="18" s="1"/>
  <c r="E534" i="18"/>
  <c r="E1049" i="18" s="1"/>
  <c r="H669" i="18"/>
  <c r="G531" i="18"/>
  <c r="G1046" i="18" s="1"/>
  <c r="F652" i="18"/>
  <c r="E443" i="18"/>
  <c r="E958" i="18" s="1"/>
  <c r="F506" i="18"/>
  <c r="F1021" i="18" s="1"/>
  <c r="F684" i="18"/>
  <c r="F462" i="18"/>
  <c r="F977" i="18" s="1"/>
  <c r="G509" i="18"/>
  <c r="G1024" i="18" s="1"/>
  <c r="F699" i="18"/>
  <c r="F445" i="18"/>
  <c r="F960" i="18" s="1"/>
  <c r="E533" i="18"/>
  <c r="E636" i="18" s="1"/>
  <c r="F512" i="18"/>
  <c r="F1027" i="18" s="1"/>
  <c r="G488" i="18"/>
  <c r="G1003" i="18" s="1"/>
  <c r="F535" i="18"/>
  <c r="F638" i="18" s="1"/>
  <c r="G528" i="18"/>
  <c r="G631" i="18" s="1"/>
  <c r="F482" i="18"/>
  <c r="F585" i="18" s="1"/>
  <c r="F655" i="18"/>
  <c r="G456" i="18"/>
  <c r="G971" i="18" s="1"/>
  <c r="F530" i="18"/>
  <c r="F1045" i="18" s="1"/>
  <c r="E490" i="18"/>
  <c r="E593" i="18" s="1"/>
  <c r="F718" i="18"/>
  <c r="H454" i="18"/>
  <c r="H969" i="18" s="1"/>
  <c r="H439" i="18"/>
  <c r="H954" i="18" s="1"/>
  <c r="H484" i="18"/>
  <c r="H587" i="18" s="1"/>
  <c r="H490" i="18"/>
  <c r="H1005" i="18" s="1"/>
  <c r="H668" i="18"/>
  <c r="G464" i="18"/>
  <c r="G979" i="18" s="1"/>
  <c r="F527" i="18"/>
  <c r="F630" i="18" s="1"/>
  <c r="G459" i="18"/>
  <c r="G974" i="18" s="1"/>
  <c r="G496" i="18"/>
  <c r="G599" i="18" s="1"/>
  <c r="G705" i="18"/>
  <c r="H692" i="18"/>
  <c r="H665" i="18"/>
  <c r="G472" i="18"/>
  <c r="G575" i="18" s="1"/>
  <c r="G519" i="18"/>
  <c r="G622" i="18" s="1"/>
  <c r="H487" i="18"/>
  <c r="H590" i="18" s="1"/>
  <c r="H511" i="18"/>
  <c r="H1026" i="18" s="1"/>
  <c r="E535" i="18"/>
  <c r="E1050" i="18" s="1"/>
  <c r="E516" i="18"/>
  <c r="E619" i="18" s="1"/>
  <c r="H499" i="18"/>
  <c r="H1014" i="18" s="1"/>
  <c r="E452" i="18"/>
  <c r="E967" i="18" s="1"/>
  <c r="F498" i="18"/>
  <c r="F1013" i="18" s="1"/>
  <c r="G524" i="18"/>
  <c r="G627" i="18" s="1"/>
  <c r="E456" i="18"/>
  <c r="E559" i="18" s="1"/>
  <c r="H476" i="18"/>
  <c r="H579" i="18" s="1"/>
  <c r="G478" i="18"/>
  <c r="G581" i="18" s="1"/>
  <c r="G513" i="18"/>
  <c r="G1028" i="18" s="1"/>
  <c r="H471" i="18"/>
  <c r="H986" i="18" s="1"/>
  <c r="G701" i="18"/>
  <c r="G683" i="18"/>
  <c r="G448" i="18"/>
  <c r="G963" i="18" s="1"/>
  <c r="E690" i="18"/>
  <c r="F725" i="18"/>
  <c r="G707" i="18"/>
  <c r="E693" i="18"/>
  <c r="G652" i="18"/>
  <c r="E509" i="18"/>
  <c r="E612" i="18" s="1"/>
  <c r="F670" i="18"/>
  <c r="G688" i="18"/>
  <c r="E663" i="18"/>
  <c r="G695" i="18"/>
  <c r="G694" i="18"/>
  <c r="E645" i="18"/>
  <c r="H463" i="18"/>
  <c r="H566" i="18" s="1"/>
  <c r="F741" i="18"/>
  <c r="F446" i="18"/>
  <c r="F961" i="18" s="1"/>
  <c r="F539" i="18"/>
  <c r="F1054" i="18" s="1"/>
  <c r="F463" i="18"/>
  <c r="F978" i="18" s="1"/>
  <c r="H528" i="18"/>
  <c r="H631" i="18" s="1"/>
  <c r="H515" i="18"/>
  <c r="H618" i="18" s="1"/>
  <c r="G708" i="18"/>
  <c r="H652" i="18"/>
  <c r="F478" i="18"/>
  <c r="F993" i="18" s="1"/>
  <c r="G645" i="18"/>
  <c r="E651" i="18"/>
  <c r="E717" i="18"/>
  <c r="E673" i="18"/>
  <c r="F717" i="18"/>
  <c r="F726" i="18"/>
  <c r="H448" i="18"/>
  <c r="H963" i="18" s="1"/>
  <c r="E739" i="18"/>
  <c r="G594" i="18" l="1"/>
  <c r="H622" i="18"/>
  <c r="G629" i="18"/>
  <c r="G602" i="18"/>
  <c r="E543" i="18"/>
  <c r="H1015" i="18"/>
  <c r="F559" i="18"/>
  <c r="E552" i="18"/>
  <c r="H981" i="18"/>
  <c r="E603" i="18"/>
  <c r="F569" i="18"/>
  <c r="G972" i="18"/>
  <c r="E1051" i="18"/>
  <c r="F627" i="18"/>
  <c r="F552" i="18"/>
  <c r="F602" i="18"/>
  <c r="E1020" i="18"/>
  <c r="G957" i="18"/>
  <c r="G960" i="18"/>
  <c r="G982" i="18"/>
  <c r="H995" i="18"/>
  <c r="E555" i="18"/>
  <c r="H607" i="18"/>
  <c r="E1005" i="18"/>
  <c r="F566" i="18"/>
  <c r="G1011" i="18"/>
  <c r="E1031" i="18"/>
  <c r="H542" i="18"/>
  <c r="E969" i="18"/>
  <c r="E591" i="18"/>
  <c r="F603" i="18"/>
  <c r="E980" i="18"/>
  <c r="F595" i="18"/>
  <c r="H595" i="18"/>
  <c r="G955" i="18"/>
  <c r="F628" i="18"/>
  <c r="G586" i="18"/>
  <c r="G1054" i="18"/>
  <c r="F591" i="18"/>
  <c r="G987" i="18"/>
  <c r="E966" i="18"/>
  <c r="G612" i="18"/>
  <c r="E562" i="18"/>
  <c r="H613" i="18"/>
  <c r="E1047" i="18"/>
  <c r="G611" i="18"/>
  <c r="H970" i="18"/>
  <c r="G625" i="18"/>
  <c r="F553" i="18"/>
  <c r="G623" i="18"/>
  <c r="G610" i="18"/>
  <c r="E1001" i="18"/>
  <c r="G544" i="18"/>
  <c r="G573" i="18"/>
  <c r="G966" i="18"/>
  <c r="E585" i="18"/>
  <c r="F624" i="18"/>
  <c r="H957" i="18"/>
  <c r="H584" i="18"/>
  <c r="G547" i="18"/>
  <c r="F614" i="18"/>
  <c r="H1037" i="18"/>
  <c r="E1027" i="18"/>
  <c r="H629" i="18"/>
  <c r="F992" i="18"/>
  <c r="G615" i="18"/>
  <c r="G551" i="18"/>
  <c r="G1039" i="18"/>
  <c r="G1038" i="18"/>
  <c r="H1036" i="18"/>
  <c r="F604" i="18"/>
  <c r="E637" i="18"/>
  <c r="G970" i="18"/>
  <c r="E991" i="18"/>
  <c r="E957" i="18"/>
  <c r="G1033" i="18"/>
  <c r="E623" i="18"/>
  <c r="H1043" i="18"/>
  <c r="H546" i="18"/>
  <c r="G1044" i="18"/>
  <c r="F642" i="18"/>
  <c r="E602" i="18"/>
  <c r="E1043" i="18"/>
  <c r="F626" i="18"/>
  <c r="E578" i="18"/>
  <c r="G562" i="18"/>
  <c r="H639" i="18"/>
  <c r="G1000" i="18"/>
  <c r="E598" i="18"/>
  <c r="F561" i="18"/>
  <c r="H578" i="18"/>
  <c r="F991" i="18"/>
  <c r="H987" i="18"/>
  <c r="H576" i="18"/>
  <c r="H1002" i="18"/>
  <c r="G567" i="18"/>
  <c r="H975" i="18"/>
  <c r="H588" i="18"/>
  <c r="F1006" i="18"/>
  <c r="G1009" i="18"/>
  <c r="E1002" i="18"/>
  <c r="F1051" i="18"/>
  <c r="H623" i="18"/>
  <c r="G595" i="18"/>
  <c r="E989" i="18"/>
  <c r="E1024" i="18"/>
  <c r="G590" i="18"/>
  <c r="E588" i="18"/>
  <c r="H641" i="18"/>
  <c r="G571" i="18"/>
  <c r="F1053" i="18"/>
  <c r="G589" i="18"/>
  <c r="G633" i="18"/>
  <c r="G600" i="18"/>
  <c r="G993" i="18"/>
  <c r="F999" i="18"/>
  <c r="H1052" i="18"/>
  <c r="G1026" i="18"/>
  <c r="H985" i="18"/>
  <c r="E1021" i="18"/>
  <c r="G582" i="18"/>
  <c r="E999" i="18"/>
  <c r="G1049" i="18"/>
  <c r="H561" i="18"/>
  <c r="H557" i="18"/>
  <c r="H967" i="18"/>
  <c r="E558" i="18"/>
  <c r="H978" i="18"/>
  <c r="H1040" i="18"/>
  <c r="E567" i="18"/>
  <c r="H602" i="18"/>
  <c r="E1037" i="18"/>
  <c r="G569" i="18"/>
  <c r="F1010" i="18"/>
  <c r="F1012" i="18"/>
  <c r="G961" i="18"/>
  <c r="H962" i="18"/>
  <c r="F619" i="18"/>
  <c r="H1031" i="18"/>
  <c r="F968" i="18"/>
  <c r="H608" i="18"/>
  <c r="E981" i="18"/>
  <c r="G991" i="18"/>
  <c r="G579" i="18"/>
  <c r="H956" i="18"/>
  <c r="H614" i="18"/>
  <c r="G1034" i="18"/>
  <c r="F966" i="18"/>
  <c r="E1054" i="18"/>
  <c r="E959" i="18"/>
  <c r="E995" i="18"/>
  <c r="G578" i="18"/>
  <c r="E599" i="18"/>
  <c r="H609" i="18"/>
  <c r="F997" i="18"/>
  <c r="G1018" i="18"/>
  <c r="F1043" i="18"/>
  <c r="G962" i="18"/>
  <c r="G1040" i="18"/>
  <c r="H1023" i="18"/>
  <c r="F995" i="18"/>
  <c r="H999" i="18"/>
  <c r="F975" i="18"/>
  <c r="G1042" i="18"/>
  <c r="G568" i="18"/>
  <c r="F593" i="18"/>
  <c r="G591" i="18"/>
  <c r="E982" i="18"/>
  <c r="H1047" i="18"/>
  <c r="G964" i="18"/>
  <c r="G1052" i="18"/>
  <c r="F1017" i="18"/>
  <c r="G984" i="18"/>
  <c r="G968" i="18"/>
  <c r="F985" i="18"/>
  <c r="E641" i="18"/>
  <c r="H1024" i="18"/>
  <c r="H1046" i="18"/>
  <c r="H992" i="18"/>
  <c r="G638" i="18"/>
  <c r="G1050" i="18"/>
  <c r="G954" i="18"/>
  <c r="H998" i="18"/>
  <c r="G593" i="18"/>
  <c r="F629" i="18"/>
  <c r="F547" i="18"/>
  <c r="E613" i="18"/>
  <c r="F575" i="18"/>
  <c r="F590" i="18"/>
  <c r="G607" i="18"/>
  <c r="E626" i="18"/>
  <c r="H564" i="18"/>
  <c r="E616" i="18"/>
  <c r="E962" i="18"/>
  <c r="E630" i="18"/>
  <c r="F640" i="18"/>
  <c r="F557" i="18"/>
  <c r="E622" i="18"/>
  <c r="F551" i="18"/>
  <c r="G546" i="18"/>
  <c r="G574" i="18"/>
  <c r="F1037" i="18"/>
  <c r="F562" i="18"/>
  <c r="F623" i="18"/>
  <c r="F549" i="18"/>
  <c r="E1016" i="18"/>
  <c r="G635" i="18"/>
  <c r="F612" i="18"/>
  <c r="H1038" i="18"/>
  <c r="E954" i="18"/>
  <c r="H556" i="18"/>
  <c r="E961" i="18"/>
  <c r="F976" i="18"/>
  <c r="F581" i="18"/>
  <c r="F1050" i="18"/>
  <c r="F1034" i="18"/>
  <c r="E610" i="18"/>
  <c r="H605" i="18"/>
  <c r="E965" i="18"/>
  <c r="H1039" i="18"/>
  <c r="H553" i="18"/>
  <c r="H596" i="18"/>
  <c r="G965" i="18"/>
  <c r="H616" i="18"/>
  <c r="E563" i="18"/>
  <c r="G1051" i="18"/>
  <c r="G601" i="18"/>
  <c r="F615" i="18"/>
  <c r="G583" i="18"/>
  <c r="E1048" i="18"/>
  <c r="E544" i="18"/>
  <c r="E546" i="18"/>
  <c r="E594" i="18"/>
  <c r="E560" i="18"/>
  <c r="G566" i="18"/>
  <c r="H548" i="18"/>
  <c r="F1042" i="18"/>
  <c r="G559" i="18"/>
  <c r="F577" i="18"/>
  <c r="F983" i="18"/>
  <c r="H571" i="18"/>
  <c r="F620" i="18"/>
  <c r="H1030" i="18"/>
  <c r="G592" i="18"/>
  <c r="H577" i="18"/>
  <c r="H598" i="18"/>
  <c r="G634" i="18"/>
  <c r="E1041" i="18"/>
  <c r="H1048" i="18"/>
  <c r="H955" i="18"/>
  <c r="H601" i="18"/>
  <c r="F635" i="18"/>
  <c r="E566" i="18"/>
  <c r="E565" i="18"/>
  <c r="F1000" i="18"/>
  <c r="H984" i="18"/>
  <c r="H551" i="18"/>
  <c r="E597" i="18"/>
  <c r="H1016" i="18"/>
  <c r="F558" i="18"/>
  <c r="G563" i="18"/>
  <c r="E617" i="18"/>
  <c r="G617" i="18"/>
  <c r="F550" i="18"/>
  <c r="F567" i="18"/>
  <c r="H638" i="18"/>
  <c r="G598" i="18"/>
  <c r="H974" i="18"/>
  <c r="H617" i="18"/>
  <c r="F1004" i="18"/>
  <c r="E627" i="18"/>
  <c r="E640" i="18"/>
  <c r="H581" i="18"/>
  <c r="E586" i="18"/>
  <c r="F601" i="18"/>
  <c r="F633" i="18"/>
  <c r="G641" i="18"/>
  <c r="F636" i="18"/>
  <c r="H630" i="18"/>
  <c r="E600" i="18"/>
  <c r="E624" i="18"/>
  <c r="G576" i="18"/>
  <c r="H606" i="18"/>
  <c r="G616" i="18"/>
  <c r="H991" i="18"/>
  <c r="F1018" i="18"/>
  <c r="G618" i="18"/>
  <c r="E548" i="18"/>
  <c r="F1022" i="18"/>
  <c r="G604" i="18"/>
  <c r="E1033" i="18"/>
  <c r="F568" i="18"/>
  <c r="E574" i="18"/>
  <c r="E632" i="18"/>
  <c r="F572" i="18"/>
  <c r="G603" i="18"/>
  <c r="F609" i="18"/>
  <c r="E976" i="18"/>
  <c r="G580" i="18"/>
  <c r="G1043" i="18"/>
  <c r="F998" i="18"/>
  <c r="E614" i="18"/>
  <c r="E601" i="18"/>
  <c r="F632" i="18"/>
  <c r="H560" i="18"/>
  <c r="G565" i="18"/>
  <c r="H552" i="18"/>
  <c r="H547" i="18"/>
  <c r="F596" i="18"/>
  <c r="H1054" i="18"/>
  <c r="G997" i="18"/>
  <c r="F546" i="18"/>
  <c r="G1025" i="18"/>
  <c r="F1030" i="18"/>
  <c r="G609" i="18"/>
  <c r="F1028" i="18"/>
  <c r="F616" i="18"/>
  <c r="H568" i="18"/>
  <c r="G605" i="18"/>
  <c r="E1030" i="18"/>
  <c r="G587" i="18"/>
  <c r="E985" i="18"/>
  <c r="E971" i="18"/>
  <c r="F597" i="18"/>
  <c r="F613" i="18"/>
  <c r="F544" i="18"/>
  <c r="G620" i="18"/>
  <c r="F617" i="18"/>
  <c r="E620" i="18"/>
  <c r="E551" i="18"/>
  <c r="H961" i="18"/>
  <c r="F582" i="18"/>
  <c r="H574" i="18"/>
  <c r="G596" i="18"/>
  <c r="H593" i="18"/>
  <c r="F611" i="18"/>
  <c r="H600" i="18"/>
  <c r="G1031" i="18"/>
  <c r="F565" i="18"/>
  <c r="E572" i="18"/>
  <c r="F574" i="18"/>
  <c r="F1046" i="18"/>
  <c r="G608" i="18"/>
  <c r="H1011" i="18"/>
  <c r="H637" i="18"/>
  <c r="G564" i="18"/>
  <c r="E611" i="18"/>
  <c r="F972" i="18"/>
  <c r="F621" i="18"/>
  <c r="F982" i="18"/>
  <c r="E592" i="18"/>
  <c r="H585" i="18"/>
  <c r="H620" i="18"/>
  <c r="F555" i="18"/>
  <c r="H594" i="18"/>
  <c r="E638" i="18"/>
  <c r="F548" i="18"/>
  <c r="H582" i="18"/>
  <c r="E571" i="18"/>
  <c r="F990" i="18"/>
  <c r="F576" i="18"/>
  <c r="G557" i="18"/>
  <c r="H633" i="18"/>
  <c r="F545" i="18"/>
  <c r="E556" i="18"/>
  <c r="H554" i="18"/>
  <c r="E1045" i="18"/>
  <c r="E993" i="18"/>
  <c r="E596" i="18"/>
  <c r="G584" i="18"/>
  <c r="F637" i="18"/>
  <c r="H565" i="18"/>
  <c r="E1017" i="18"/>
  <c r="G555" i="18"/>
  <c r="E628" i="18"/>
  <c r="H1027" i="18"/>
  <c r="H592" i="18"/>
  <c r="F954" i="18"/>
  <c r="F599" i="18"/>
  <c r="H610" i="18"/>
  <c r="G577" i="18"/>
  <c r="H589" i="18"/>
  <c r="F607" i="18"/>
  <c r="E576" i="18"/>
  <c r="E582" i="18"/>
  <c r="G636" i="18"/>
  <c r="H1003" i="18"/>
  <c r="H971" i="18"/>
  <c r="E580" i="18"/>
  <c r="G561" i="18"/>
  <c r="E584" i="18"/>
  <c r="E606" i="18"/>
  <c r="H621" i="18"/>
  <c r="E607" i="18"/>
  <c r="F608" i="18"/>
  <c r="E1046" i="18"/>
  <c r="H979" i="18"/>
  <c r="H632" i="18"/>
  <c r="E561" i="18"/>
  <c r="F996" i="18"/>
  <c r="F584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 Stewart</author>
  </authors>
  <commentList>
    <comment ref="A14" authorId="0" shapeId="0" xr:uid="{21E380D6-D58A-490A-8135-C2C7AD497314}">
      <text>
        <r>
          <rPr>
            <sz val="9"/>
            <color indexed="81"/>
            <rFont val="Tahoma"/>
            <family val="2"/>
          </rPr>
          <t>If known, otherwise assumed to be 25°C</t>
        </r>
      </text>
    </comment>
    <comment ref="A15" authorId="0" shapeId="0" xr:uid="{1BE9D4C0-88FE-472A-9E74-A0FA12E04098}">
      <text>
        <r>
          <rPr>
            <sz val="9"/>
            <color indexed="81"/>
            <rFont val="Tahoma"/>
            <family val="2"/>
          </rPr>
          <t>If known, otherwise assumed to be 10°C</t>
        </r>
      </text>
    </comment>
    <comment ref="A17" authorId="0" shapeId="0" xr:uid="{09DE9912-F321-4FD9-B1D6-B1F3617E3E99}">
      <text>
        <r>
          <rPr>
            <sz val="9"/>
            <color indexed="81"/>
            <rFont val="Tahoma"/>
            <family val="2"/>
          </rPr>
          <t>Also called Temporal Dark Noise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<sst xmlns="http://schemas.openxmlformats.org/spreadsheetml/2006/main" count="166" uniqueCount="128">
  <si>
    <t>Operating Parameters</t>
  </si>
  <si>
    <t>Performance Summary</t>
  </si>
  <si>
    <t>Acuros® SWIR (Low Gain)</t>
  </si>
  <si>
    <t>Acuros® SWIR (Medium Gain)</t>
  </si>
  <si>
    <t>Acuros® SWIR (High Gain)</t>
  </si>
  <si>
    <t>Acuros® eSWIR (Low Gain)</t>
  </si>
  <si>
    <t>Acuros® eSWIR (Medium Gain)</t>
  </si>
  <si>
    <t>Acuros® eSWIR (High Gain)</t>
  </si>
  <si>
    <t>Competitor Camera</t>
  </si>
  <si>
    <t>Units</t>
  </si>
  <si>
    <t>Planck's constant</t>
  </si>
  <si>
    <t>hConst</t>
  </si>
  <si>
    <t>m-kg/s</t>
  </si>
  <si>
    <t>speed of light</t>
  </si>
  <si>
    <t>cConst</t>
  </si>
  <si>
    <t>m/s</t>
  </si>
  <si>
    <t>Boltzmann's constant</t>
  </si>
  <si>
    <t>kConst</t>
  </si>
  <si>
    <t>m^2-kg/s^2-K</t>
  </si>
  <si>
    <t>Electron charge</t>
  </si>
  <si>
    <t>qConst</t>
  </si>
  <si>
    <t>C</t>
  </si>
  <si>
    <t>Kelvin conversion</t>
  </si>
  <si>
    <t>degConst</t>
  </si>
  <si>
    <t>K</t>
  </si>
  <si>
    <t>electrons/coulomb</t>
  </si>
  <si>
    <t>Values</t>
  </si>
  <si>
    <t>Temperature</t>
  </si>
  <si>
    <t>°C</t>
  </si>
  <si>
    <t>Wavelength</t>
  </si>
  <si>
    <t>nm</t>
  </si>
  <si>
    <t>Exposure Time</t>
  </si>
  <si>
    <t>ms</t>
  </si>
  <si>
    <t>frameRate</t>
  </si>
  <si>
    <t>frames/sec</t>
  </si>
  <si>
    <t>Minimum Irradiance</t>
  </si>
  <si>
    <t>Maximum irradiance</t>
  </si>
  <si>
    <t>Pixel Pitch</t>
  </si>
  <si>
    <t>%</t>
  </si>
  <si>
    <t>Dark Current Density</t>
  </si>
  <si>
    <t>Dark Current Reference Temperature</t>
  </si>
  <si>
    <t>Dark Current Doubling Temperature</t>
  </si>
  <si>
    <t>Read Noise</t>
  </si>
  <si>
    <t>m</t>
  </si>
  <si>
    <t>full well capacity</t>
  </si>
  <si>
    <t>MKS Unit Conversions</t>
  </si>
  <si>
    <t>wavelength</t>
  </si>
  <si>
    <t>lambda</t>
  </si>
  <si>
    <t>pixel size</t>
  </si>
  <si>
    <t>pixSize</t>
  </si>
  <si>
    <t>sec</t>
  </si>
  <si>
    <t>max exposure time</t>
  </si>
  <si>
    <t>tMax</t>
  </si>
  <si>
    <t>FWC</t>
  </si>
  <si>
    <t>readout noise</t>
  </si>
  <si>
    <t>sigmaDread</t>
  </si>
  <si>
    <t>dark current @ reference temperature</t>
  </si>
  <si>
    <t>IdarkRefT</t>
  </si>
  <si>
    <t>dark current @ operating temperature</t>
  </si>
  <si>
    <t>IdarkOpT</t>
  </si>
  <si>
    <t>maximum exposure time</t>
  </si>
  <si>
    <t>maximum SNR</t>
  </si>
  <si>
    <t>dB</t>
  </si>
  <si>
    <t>Photocurrent</t>
  </si>
  <si>
    <t>[e-/sec]</t>
  </si>
  <si>
    <t>Es (Irradiance [W/m^2])</t>
  </si>
  <si>
    <t>[sec]</t>
  </si>
  <si>
    <t>Es</t>
  </si>
  <si>
    <t>[e-]</t>
  </si>
  <si>
    <t>[e- RMS]</t>
  </si>
  <si>
    <t>SNR</t>
  </si>
  <si>
    <t>unitless</t>
  </si>
  <si>
    <t>SWIR</t>
  </si>
  <si>
    <t>eSWIR</t>
  </si>
  <si>
    <t>Acuros SWIR</t>
  </si>
  <si>
    <t>Acuros eSWIR</t>
  </si>
  <si>
    <t>Wavelength (nm)</t>
  </si>
  <si>
    <t>QE (%)</t>
  </si>
  <si>
    <t>Closest Wavelength</t>
  </si>
  <si>
    <t>EMVA Standard 1288</t>
  </si>
  <si>
    <r>
      <t>W/m</t>
    </r>
    <r>
      <rPr>
        <vertAlign val="superscript"/>
        <sz val="14"/>
        <rFont val="Open Sans"/>
      </rPr>
      <t>2</t>
    </r>
  </si>
  <si>
    <r>
      <t>e</t>
    </r>
    <r>
      <rPr>
        <vertAlign val="superscript"/>
        <sz val="14"/>
        <rFont val="Open Sans"/>
      </rPr>
      <t>-</t>
    </r>
    <r>
      <rPr>
        <sz val="14"/>
        <rFont val="Open Sans"/>
      </rPr>
      <t>/sec</t>
    </r>
  </si>
  <si>
    <r>
      <t>e</t>
    </r>
    <r>
      <rPr>
        <vertAlign val="superscript"/>
        <sz val="14"/>
        <rFont val="Open Sans"/>
      </rPr>
      <t>-</t>
    </r>
  </si>
  <si>
    <r>
      <t>e</t>
    </r>
    <r>
      <rPr>
        <vertAlign val="superscript"/>
        <sz val="14"/>
        <rFont val="Open Sans"/>
      </rPr>
      <t>-</t>
    </r>
    <r>
      <rPr>
        <sz val="14"/>
        <rFont val="Open Sans"/>
      </rPr>
      <t xml:space="preserve"> RMS</t>
    </r>
  </si>
  <si>
    <t>µm</t>
  </si>
  <si>
    <t>EMVA1288 Symbol</t>
  </si>
  <si>
    <t>T</t>
  </si>
  <si>
    <r>
      <t>T</t>
    </r>
    <r>
      <rPr>
        <vertAlign val="subscript"/>
        <sz val="14"/>
        <rFont val="Open Sans"/>
      </rPr>
      <t>ref</t>
    </r>
  </si>
  <si>
    <r>
      <t>t</t>
    </r>
    <r>
      <rPr>
        <vertAlign val="subscript"/>
        <sz val="14"/>
        <rFont val="Open Sans"/>
      </rPr>
      <t>exp</t>
    </r>
  </si>
  <si>
    <t>λ</t>
  </si>
  <si>
    <t>E</t>
  </si>
  <si>
    <t>η</t>
  </si>
  <si>
    <r>
      <t>T</t>
    </r>
    <r>
      <rPr>
        <vertAlign val="subscript"/>
        <sz val="14"/>
        <rFont val="Open Sans"/>
      </rPr>
      <t>d</t>
    </r>
  </si>
  <si>
    <r>
      <t>µ</t>
    </r>
    <r>
      <rPr>
        <i/>
        <vertAlign val="subscript"/>
        <sz val="14"/>
        <rFont val="Open Sans"/>
      </rPr>
      <t>e</t>
    </r>
    <r>
      <rPr>
        <vertAlign val="subscript"/>
        <sz val="14"/>
        <rFont val="Open Sans"/>
      </rPr>
      <t>.sat</t>
    </r>
  </si>
  <si>
    <r>
      <t>SWIR Vision Systems</t>
    </r>
    <r>
      <rPr>
        <b/>
        <vertAlign val="superscript"/>
        <sz val="22"/>
        <color theme="0"/>
        <rFont val="Open Sans"/>
      </rPr>
      <t>®</t>
    </r>
    <r>
      <rPr>
        <b/>
        <sz val="22"/>
        <color theme="0"/>
        <rFont val="Open Sans"/>
      </rPr>
      <t xml:space="preserve">
SNR and DR Calculator</t>
    </r>
  </si>
  <si>
    <r>
      <rPr>
        <i/>
        <sz val="14"/>
        <rFont val="Arial"/>
        <family val="2"/>
      </rPr>
      <t>σ</t>
    </r>
    <r>
      <rPr>
        <i/>
        <vertAlign val="subscript"/>
        <sz val="14"/>
        <rFont val="Arial"/>
        <family val="2"/>
      </rPr>
      <t>d</t>
    </r>
  </si>
  <si>
    <r>
      <t xml:space="preserve">used for </t>
    </r>
    <r>
      <rPr>
        <i/>
        <sz val="14"/>
        <rFont val="Open Sans"/>
      </rPr>
      <t>A</t>
    </r>
  </si>
  <si>
    <t>Saturation Capacity</t>
  </si>
  <si>
    <t>Camera Parameters</t>
  </si>
  <si>
    <t>nA/cm²</t>
  </si>
  <si>
    <t>Dark Current Specification</t>
  </si>
  <si>
    <t>Dark Current Value</t>
  </si>
  <si>
    <t>Name</t>
  </si>
  <si>
    <t>elec_to_C</t>
  </si>
  <si>
    <t>IdarkConv</t>
  </si>
  <si>
    <t>Calculations</t>
  </si>
  <si>
    <r>
      <t>e</t>
    </r>
    <r>
      <rPr>
        <vertAlign val="superscript"/>
        <sz val="14"/>
        <rFont val="Open Sans"/>
      </rPr>
      <t>-</t>
    </r>
    <r>
      <rPr>
        <sz val="14"/>
        <rFont val="Open Sans"/>
      </rPr>
      <t>/C</t>
    </r>
  </si>
  <si>
    <t>Value</t>
  </si>
  <si>
    <t>Maximum Exposure Time</t>
  </si>
  <si>
    <t>SNR (not in dB)</t>
  </si>
  <si>
    <t>DR</t>
  </si>
  <si>
    <t>Dark Noise, Read Noise, and Dark Current Shot Noise</t>
  </si>
  <si>
    <t>Fraction of Total Charge Consumed as Current</t>
  </si>
  <si>
    <t>Read Noise, Dark Current Shot Noise, and Signal Shot Noise</t>
  </si>
  <si>
    <t>Total Dark Charge</t>
  </si>
  <si>
    <t>Signal</t>
  </si>
  <si>
    <t>conversion from specified dark current</t>
  </si>
  <si>
    <t>max framerate</t>
  </si>
  <si>
    <t>Acuros_Idark_densityReference</t>
  </si>
  <si>
    <t>bits per pixel</t>
  </si>
  <si>
    <t>Maximum Bit Depth</t>
  </si>
  <si>
    <t>maximum DR</t>
  </si>
  <si>
    <t>maximum DR from bit depth</t>
  </si>
  <si>
    <t>DR_max</t>
  </si>
  <si>
    <t>SNR_max</t>
  </si>
  <si>
    <t>Texp_max</t>
  </si>
  <si>
    <t>DR_max,bitDepth</t>
  </si>
  <si>
    <t>e-/sec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</si>
</sst>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4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12"/>
      <color rgb="FFFBDE2D"/>
      <name val="Courier New"/>
      <family val="3"/>
    </font>
    <font>
      <sz val="10"/>
      <name val="Arial"/>
      <family val="2"/>
    </font>
    <font>
      <sz val="9"/>
      <color indexed="81"/>
      <name val="Tahoma"/>
      <family val="2"/>
    </font>
    <font>
      <b/>
      <sz val="22"/>
      <color theme="0"/>
      <name val="Open Sans"/>
    </font>
    <font>
      <b/>
      <sz val="14"/>
      <color theme="0"/>
      <name val="Open Sans"/>
    </font>
    <font>
      <sz val="14"/>
      <color theme="0"/>
      <name val="Open Sans"/>
    </font>
    <font>
      <b/>
      <sz val="8"/>
      <color theme="0"/>
      <name val="Open Sans"/>
    </font>
    <font>
      <sz val="14"/>
      <name val="Open Sans"/>
    </font>
    <font>
      <vertAlign val="superscript"/>
      <sz val="14"/>
      <name val="Open Sans"/>
    </font>
    <font>
      <sz val="8"/>
      <name val="Open Sans"/>
    </font>
    <font>
      <sz val="14"/>
      <name val="Calibri"/>
      <family val="2"/>
    </font>
    <font>
      <i/>
      <sz val="14"/>
      <name val="Arial"/>
      <family val="2"/>
    </font>
    <font>
      <i/>
      <vertAlign val="subscript"/>
      <sz val="14"/>
      <name val="Arial"/>
      <family val="2"/>
    </font>
    <font>
      <i/>
      <sz val="14"/>
      <name val="Open Sans"/>
    </font>
    <font>
      <i/>
      <vertAlign val="subscript"/>
      <sz val="14"/>
      <name val="Open Sans"/>
    </font>
    <font>
      <vertAlign val="subscript"/>
      <sz val="14"/>
      <name val="Open Sans"/>
    </font>
    <font>
      <b/>
      <sz val="8"/>
      <name val="Open Sans"/>
    </font>
    <font>
      <b/>
      <vertAlign val="superscript"/>
      <sz val="22"/>
      <color theme="0"/>
      <name val="Open Sans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E1010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left" vertical="center" indent="1"/>
    </xf>
    <xf numFmtId="2" fontId="2" fillId="0" borderId="0" xfId="0" applyNumberFormat="1" applyFont="1" applyAlignment="1">
      <alignment horizontal="left" vertical="center" indent="1"/>
    </xf>
    <xf numFmtId="0" fontId="3" fillId="0" borderId="0" xfId="0" applyFont="1"/>
    <xf numFmtId="0" fontId="4" fillId="0" borderId="0" xfId="0" applyFont="1" applyAlignment="1">
      <alignment horizontal="left" vertical="center" indent="1"/>
    </xf>
    <xf numFmtId="0" fontId="1" fillId="0" borderId="0" xfId="0" applyFont="1"/>
    <xf numFmtId="11" fontId="0" fillId="0" borderId="0" xfId="0" applyNumberFormat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6" fillId="0" borderId="0" xfId="0" applyFont="1"/>
    <xf numFmtId="1" fontId="0" fillId="0" borderId="0" xfId="0" applyNumberForma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0" fillId="5" borderId="7" xfId="0" applyFont="1" applyFill="1" applyBorder="1" applyAlignment="1">
      <alignment horizontal="left"/>
    </xf>
    <xf numFmtId="0" fontId="13" fillId="0" borderId="8" xfId="0" applyFont="1" applyBorder="1" applyAlignment="1">
      <alignment horizontal="left" vertical="center"/>
    </xf>
    <xf numFmtId="0" fontId="13" fillId="0" borderId="0" xfId="0" applyFont="1" applyAlignment="1">
      <alignment horizontal="left" vertical="center" indent="1"/>
    </xf>
    <xf numFmtId="1" fontId="13" fillId="3" borderId="2" xfId="0" applyNumberFormat="1" applyFont="1" applyFill="1" applyBorder="1" applyAlignment="1" applyProtection="1">
      <alignment horizontal="right" vertical="center"/>
      <protection locked="0"/>
    </xf>
    <xf numFmtId="164" fontId="13" fillId="3" borderId="2" xfId="0" applyNumberFormat="1" applyFont="1" applyFill="1" applyBorder="1" applyAlignment="1" applyProtection="1">
      <alignment horizontal="right" vertical="center"/>
      <protection locked="0"/>
    </xf>
    <xf numFmtId="164" fontId="13" fillId="3" borderId="3" xfId="0" applyNumberFormat="1" applyFont="1" applyFill="1" applyBorder="1" applyAlignment="1" applyProtection="1">
      <alignment horizontal="right" vertical="center"/>
      <protection locked="0"/>
    </xf>
    <xf numFmtId="0" fontId="15" fillId="0" borderId="0" xfId="0" applyFont="1" applyAlignment="1">
      <alignment horizontal="left" vertical="center" indent="1"/>
    </xf>
    <xf numFmtId="0" fontId="11" fillId="5" borderId="5" xfId="0" applyFont="1" applyFill="1" applyBorder="1" applyAlignment="1">
      <alignment horizontal="center"/>
    </xf>
    <xf numFmtId="165" fontId="13" fillId="3" borderId="2" xfId="0" applyNumberFormat="1" applyFont="1" applyFill="1" applyBorder="1" applyAlignment="1" applyProtection="1">
      <alignment horizontal="right" vertical="center"/>
      <protection locked="0"/>
    </xf>
    <xf numFmtId="165" fontId="13" fillId="2" borderId="2" xfId="0" applyNumberFormat="1" applyFont="1" applyFill="1" applyBorder="1" applyAlignment="1">
      <alignment horizontal="right" vertical="center"/>
    </xf>
    <xf numFmtId="9" fontId="13" fillId="3" borderId="2" xfId="1" applyFont="1" applyFill="1" applyBorder="1" applyAlignment="1" applyProtection="1">
      <alignment horizontal="right" vertical="center"/>
      <protection locked="0"/>
    </xf>
    <xf numFmtId="9" fontId="13" fillId="2" borderId="2" xfId="1" applyFont="1" applyFill="1" applyBorder="1" applyAlignment="1" applyProtection="1">
      <alignment horizontal="right" vertical="center"/>
    </xf>
    <xf numFmtId="3" fontId="13" fillId="3" borderId="2" xfId="0" applyNumberFormat="1" applyFont="1" applyFill="1" applyBorder="1" applyAlignment="1" applyProtection="1">
      <alignment horizontal="right" vertical="center"/>
      <protection locked="0"/>
    </xf>
    <xf numFmtId="1" fontId="13" fillId="3" borderId="3" xfId="0" applyNumberFormat="1" applyFont="1" applyFill="1" applyBorder="1" applyAlignment="1" applyProtection="1">
      <alignment horizontal="right" vertical="center"/>
      <protection locked="0"/>
    </xf>
    <xf numFmtId="2" fontId="15" fillId="0" borderId="0" xfId="0" applyNumberFormat="1" applyFont="1" applyAlignment="1">
      <alignment horizontal="left" vertical="center" indent="1"/>
    </xf>
    <xf numFmtId="0" fontId="10" fillId="5" borderId="8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left" vertical="center"/>
    </xf>
    <xf numFmtId="11" fontId="13" fillId="3" borderId="2" xfId="0" applyNumberFormat="1" applyFont="1" applyFill="1" applyBorder="1" applyAlignment="1" applyProtection="1">
      <alignment horizontal="right" vertical="center"/>
      <protection locked="0"/>
    </xf>
    <xf numFmtId="11" fontId="13" fillId="2" borderId="2" xfId="0" applyNumberFormat="1" applyFont="1" applyFill="1" applyBorder="1" applyAlignment="1">
      <alignment horizontal="right" vertical="center"/>
    </xf>
    <xf numFmtId="1" fontId="13" fillId="2" borderId="2" xfId="1" applyNumberFormat="1" applyFont="1" applyFill="1" applyBorder="1" applyAlignment="1" applyProtection="1">
      <alignment horizontal="right" vertical="center"/>
    </xf>
    <xf numFmtId="1" fontId="13" fillId="3" borderId="2" xfId="1" applyNumberFormat="1" applyFont="1" applyFill="1" applyBorder="1" applyAlignment="1" applyProtection="1">
      <alignment horizontal="right" vertical="center"/>
      <protection locked="0"/>
    </xf>
    <xf numFmtId="0" fontId="10" fillId="5" borderId="11" xfId="0" applyFont="1" applyFill="1" applyBorder="1" applyAlignment="1">
      <alignment horizontal="center" vertical="center" wrapText="1"/>
    </xf>
    <xf numFmtId="2" fontId="10" fillId="5" borderId="1" xfId="0" applyNumberFormat="1" applyFont="1" applyFill="1" applyBorder="1" applyAlignment="1">
      <alignment horizontal="center" vertical="center" wrapText="1"/>
    </xf>
    <xf numFmtId="11" fontId="13" fillId="3" borderId="2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0" fillId="5" borderId="7" xfId="0" applyFont="1" applyFill="1" applyBorder="1" applyAlignment="1">
      <alignment horizontal="left" wrapText="1"/>
    </xf>
    <xf numFmtId="0" fontId="13" fillId="4" borderId="8" xfId="0" applyFont="1" applyFill="1" applyBorder="1" applyAlignment="1">
      <alignment horizontal="left" vertical="center"/>
    </xf>
    <xf numFmtId="0" fontId="13" fillId="4" borderId="0" xfId="0" applyFont="1" applyFill="1" applyAlignment="1">
      <alignment horizontal="left" vertical="center" indent="1"/>
    </xf>
    <xf numFmtId="11" fontId="13" fillId="4" borderId="10" xfId="0" applyNumberFormat="1" applyFont="1" applyFill="1" applyBorder="1" applyAlignment="1">
      <alignment horizontal="right" vertical="center"/>
    </xf>
    <xf numFmtId="11" fontId="13" fillId="4" borderId="2" xfId="0" applyNumberFormat="1" applyFont="1" applyFill="1" applyBorder="1" applyAlignment="1">
      <alignment horizontal="right" vertical="center"/>
    </xf>
    <xf numFmtId="0" fontId="22" fillId="6" borderId="0" xfId="0" applyFont="1" applyFill="1" applyAlignment="1">
      <alignment horizontal="left" vertical="center"/>
    </xf>
    <xf numFmtId="0" fontId="22" fillId="6" borderId="0" xfId="0" applyFont="1" applyFill="1" applyAlignment="1">
      <alignment horizontal="left" vertical="center" indent="1"/>
    </xf>
    <xf numFmtId="2" fontId="22" fillId="6" borderId="0" xfId="0" applyNumberFormat="1" applyFont="1" applyFill="1" applyAlignment="1">
      <alignment horizontal="left" vertical="center" indent="1"/>
    </xf>
    <xf numFmtId="165" fontId="13" fillId="3" borderId="2" xfId="0" applyNumberFormat="1" applyFont="1" applyFill="1" applyBorder="1" applyAlignment="1">
      <alignment horizontal="right" vertical="center"/>
    </xf>
    <xf numFmtId="165" fontId="13" fillId="3" borderId="10" xfId="0" applyNumberFormat="1" applyFont="1" applyFill="1" applyBorder="1" applyAlignment="1">
      <alignment horizontal="right" vertical="center"/>
    </xf>
    <xf numFmtId="164" fontId="13" fillId="3" borderId="2" xfId="0" applyNumberFormat="1" applyFont="1" applyFill="1" applyBorder="1" applyAlignment="1">
      <alignment horizontal="right" vertical="center"/>
    </xf>
    <xf numFmtId="164" fontId="13" fillId="2" borderId="2" xfId="0" applyNumberFormat="1" applyFont="1" applyFill="1" applyBorder="1" applyAlignment="1">
      <alignment horizontal="right" vertical="center"/>
    </xf>
    <xf numFmtId="0" fontId="11" fillId="5" borderId="0" xfId="0" applyFont="1" applyFill="1" applyAlignment="1">
      <alignment horizontal="left"/>
    </xf>
    <xf numFmtId="0" fontId="10" fillId="5" borderId="2" xfId="0" applyFont="1" applyFill="1" applyBorder="1" applyAlignment="1">
      <alignment horizontal="right"/>
    </xf>
    <xf numFmtId="2" fontId="12" fillId="5" borderId="0" xfId="0" applyNumberFormat="1" applyFont="1" applyFill="1" applyAlignment="1">
      <alignment horizontal="center"/>
    </xf>
    <xf numFmtId="0" fontId="10" fillId="5" borderId="4" xfId="0" applyFont="1" applyFill="1" applyBorder="1" applyAlignment="1">
      <alignment horizontal="left"/>
    </xf>
    <xf numFmtId="1" fontId="13" fillId="2" borderId="0" xfId="0" applyNumberFormat="1" applyFont="1" applyFill="1" applyAlignment="1">
      <alignment horizontal="left" vertical="center" indent="1"/>
    </xf>
    <xf numFmtId="0" fontId="19" fillId="2" borderId="4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 indent="1"/>
    </xf>
    <xf numFmtId="1" fontId="13" fillId="2" borderId="6" xfId="0" applyNumberFormat="1" applyFont="1" applyFill="1" applyBorder="1" applyAlignment="1">
      <alignment horizontal="left" vertical="center" indent="1"/>
    </xf>
    <xf numFmtId="0" fontId="10" fillId="5" borderId="11" xfId="0" applyFont="1" applyFill="1" applyBorder="1" applyAlignment="1">
      <alignment horizontal="right" wrapText="1"/>
    </xf>
    <xf numFmtId="2" fontId="10" fillId="5" borderId="1" xfId="0" applyNumberFormat="1" applyFont="1" applyFill="1" applyBorder="1" applyAlignment="1">
      <alignment horizontal="center" wrapText="1"/>
    </xf>
    <xf numFmtId="1" fontId="13" fillId="2" borderId="2" xfId="0" applyNumberFormat="1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9" fontId="13" fillId="2" borderId="8" xfId="0" applyNumberFormat="1" applyFont="1" applyFill="1" applyBorder="1" applyAlignment="1">
      <alignment horizontal="left" vertical="center"/>
    </xf>
    <xf numFmtId="3" fontId="13" fillId="2" borderId="2" xfId="0" applyNumberFormat="1" applyFont="1" applyFill="1" applyBorder="1" applyAlignment="1">
      <alignment horizontal="right" vertical="center"/>
    </xf>
    <xf numFmtId="0" fontId="15" fillId="0" borderId="6" xfId="0" applyFont="1" applyBorder="1" applyAlignment="1">
      <alignment horizontal="left" vertical="center" indent="1"/>
    </xf>
    <xf numFmtId="1" fontId="13" fillId="2" borderId="3" xfId="0" applyNumberFormat="1" applyFont="1" applyFill="1" applyBorder="1" applyAlignment="1">
      <alignment horizontal="right" vertical="center"/>
    </xf>
    <xf numFmtId="0" fontId="13" fillId="2" borderId="9" xfId="0" applyFont="1" applyFill="1" applyBorder="1" applyAlignment="1">
      <alignment horizontal="left" vertical="center"/>
    </xf>
    <xf numFmtId="0" fontId="17" fillId="2" borderId="12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DE1010"/>
      <color rgb="FFFF7C80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SNR (includes photon shot noise)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strRef>
              <c:f>'[1]Data Table'!#REF!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'[1]Data Table'!#REF!</c:f>
              <c:numCache>
                <c:formatCode>0.00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0C-4674-87C5-95C75C768213}"/>
            </c:ext>
          </c:extLst>
        </c:ser>
        <c:ser>
          <c:idx val="5"/>
          <c:order val="5"/>
          <c:tx>
            <c:strRef>
              <c:f>Calculations!$H$953</c:f>
              <c:strCache>
                <c:ptCount val="1"/>
                <c:pt idx="0">
                  <c:v>Acuros® eSWIR (Medium Gain)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Calculations!$H$954:$H$1054</c:f>
              <c:numCache>
                <c:formatCode>0.00E+00</c:formatCode>
                <c:ptCount val="101"/>
                <c:pt idx="0">
                  <c:v>7.6541349761256497E-2</c:v>
                </c:pt>
                <c:pt idx="1">
                  <c:v>8.9920306893781249E-2</c:v>
                </c:pt>
                <c:pt idx="2">
                  <c:v>0.10563619465967583</c:v>
                </c:pt>
                <c:pt idx="3">
                  <c:v>0.12409659113506755</c:v>
                </c:pt>
                <c:pt idx="4">
                  <c:v>0.14577992433702849</c:v>
                </c:pt>
                <c:pt idx="5">
                  <c:v>0.17124769919393129</c:v>
                </c:pt>
                <c:pt idx="6">
                  <c:v>0.20115880087229279</c:v>
                </c:pt>
                <c:pt idx="7">
                  <c:v>0.23628621427225233</c:v>
                </c:pt>
                <c:pt idx="8">
                  <c:v>0.27753655023665802</c:v>
                </c:pt>
                <c:pt idx="9">
                  <c:v>0.3259728254245482</c:v>
                </c:pt>
                <c:pt idx="10">
                  <c:v>0.38284100472008875</c:v>
                </c:pt>
                <c:pt idx="11">
                  <c:v>0.44960088189904601</c:v>
                </c:pt>
                <c:pt idx="12">
                  <c:v>0.52796194484612669</c:v>
                </c:pt>
                <c:pt idx="13">
                  <c:v>0.6199249437995511</c:v>
                </c:pt>
                <c:pt idx="14">
                  <c:v>0.72782995152956309</c:v>
                </c:pt>
                <c:pt idx="15">
                  <c:v>0.85441176795164853</c:v>
                </c:pt>
                <c:pt idx="16">
                  <c:v>1.0028635710466776</c:v>
                </c:pt>
                <c:pt idx="17">
                  <c:v>1.1769097407068296</c:v>
                </c:pt>
                <c:pt idx="18">
                  <c:v>1.3808887679963346</c:v>
                </c:pt>
                <c:pt idx="19">
                  <c:v>1.6198470902937947</c:v>
                </c:pt>
                <c:pt idx="20">
                  <c:v>1.8996445381859837</c:v>
                </c:pt>
                <c:pt idx="21">
                  <c:v>2.2270718117558732</c:v>
                </c:pt>
                <c:pt idx="22">
                  <c:v>2.6099799844187603</c:v>
                </c:pt>
                <c:pt idx="23">
                  <c:v>3.0574214183042914</c:v>
                </c:pt>
                <c:pt idx="24">
                  <c:v>3.5798006197191672</c:v>
                </c:pt>
                <c:pt idx="25">
                  <c:v>4.1890324218746793</c:v>
                </c:pt>
                <c:pt idx="26">
                  <c:v>4.8987034216159957</c:v>
                </c:pt>
                <c:pt idx="27">
                  <c:v>5.7242308102159312</c:v>
                </c:pt>
                <c:pt idx="28">
                  <c:v>6.6830106655416772</c:v>
                </c:pt>
                <c:pt idx="29">
                  <c:v>7.7945455292792332</c:v>
                </c:pt>
                <c:pt idx="30">
                  <c:v>9.0805389009444042</c:v>
                </c:pt>
                <c:pt idx="31">
                  <c:v>10.564942500795025</c:v>
                </c:pt>
                <c:pt idx="32">
                  <c:v>12.273941303139724</c:v>
                </c:pt>
                <c:pt idx="33">
                  <c:v>14.235862079386276</c:v>
                </c:pt>
                <c:pt idx="34">
                  <c:v>16.480994251473746</c:v>
                </c:pt>
                <c:pt idx="35">
                  <c:v>19.041317907919222</c:v>
                </c:pt>
                <c:pt idx="36">
                  <c:v>21.950143246367098</c:v>
                </c:pt>
                <c:pt idx="37">
                  <c:v>25.241678259494972</c:v>
                </c:pt>
                <c:pt idx="38">
                  <c:v>28.950556085796016</c:v>
                </c:pt>
                <c:pt idx="39">
                  <c:v>33.111367994708942</c:v>
                </c:pt>
                <c:pt idx="40">
                  <c:v>37.758259477776022</c:v>
                </c:pt>
                <c:pt idx="41">
                  <c:v>42.924652039880066</c:v>
                </c:pt>
                <c:pt idx="42">
                  <c:v>48.643149258367124</c:v>
                </c:pt>
                <c:pt idx="43">
                  <c:v>54.945671358971367</c:v>
                </c:pt>
                <c:pt idx="44">
                  <c:v>61.863839228977305</c:v>
                </c:pt>
                <c:pt idx="45">
                  <c:v>69.42960027284218</c:v>
                </c:pt>
                <c:pt idx="46">
                  <c:v>77.676060378748474</c:v>
                </c:pt>
                <c:pt idx="47">
                  <c:v>86.638464282004151</c:v>
                </c:pt>
                <c:pt idx="48">
                  <c:v>96.355255058876324</c:v>
                </c:pt>
                <c:pt idx="49">
                  <c:v>106.86914393368082</c:v>
                </c:pt>
                <c:pt idx="50">
                  <c:v>118.2281326610606</c:v>
                </c:pt>
                <c:pt idx="51">
                  <c:v>130.48644887889151</c:v>
                </c:pt>
                <c:pt idx="52">
                  <c:v>143.70537554806918</c:v>
                </c:pt>
                <c:pt idx="53">
                  <c:v>157.95397486078778</c:v>
                </c:pt>
                <c:pt idx="54">
                  <c:v>173.30972206525169</c:v>
                </c:pt>
                <c:pt idx="55">
                  <c:v>189.85907435026408</c:v>
                </c:pt>
                <c:pt idx="56">
                  <c:v>207.69800443165482</c:v>
                </c:pt>
                <c:pt idx="57">
                  <c:v>226.93252881647581</c:v>
                </c:pt>
                <c:pt idx="58">
                  <c:v>247.67925826733278</c:v>
                </c:pt>
                <c:pt idx="59">
                  <c:v>270.06599407627698</c:v>
                </c:pt>
                <c:pt idx="60">
                  <c:v>294.23238944188154</c:v>
                </c:pt>
                <c:pt idx="61">
                  <c:v>320.33069123623352</c:v>
                </c:pt>
                <c:pt idx="62">
                  <c:v>322.53119780862392</c:v>
                </c:pt>
                <c:pt idx="63">
                  <c:v>322.79541966300326</c:v>
                </c:pt>
                <c:pt idx="64">
                  <c:v>323.02065021114419</c:v>
                </c:pt>
                <c:pt idx="65">
                  <c:v>323.21260025394338</c:v>
                </c:pt>
                <c:pt idx="66">
                  <c:v>323.37615604300134</c:v>
                </c:pt>
                <c:pt idx="67">
                  <c:v>323.51549505405808</c:v>
                </c:pt>
                <c:pt idx="68">
                  <c:v>323.63418641803878</c:v>
                </c:pt>
                <c:pt idx="69">
                  <c:v>323.73527778329748</c:v>
                </c:pt>
                <c:pt idx="70">
                  <c:v>323.82137025506211</c:v>
                </c:pt>
                <c:pt idx="71">
                  <c:v>323.89468291349073</c:v>
                </c:pt>
                <c:pt idx="72">
                  <c:v>323.95710826197796</c:v>
                </c:pt>
                <c:pt idx="73">
                  <c:v>324.01025981018046</c:v>
                </c:pt>
                <c:pt idx="74">
                  <c:v>324.05551285644992</c:v>
                </c:pt>
                <c:pt idx="75">
                  <c:v>324.09403940473987</c:v>
                </c:pt>
                <c:pt idx="76">
                  <c:v>324.12683803291617</c:v>
                </c:pt>
                <c:pt idx="77">
                  <c:v>324.15475942313662</c:v>
                </c:pt>
                <c:pt idx="78">
                  <c:v>324.17852817035003</c:v>
                </c:pt>
                <c:pt idx="79">
                  <c:v>324.1987614013853</c:v>
                </c:pt>
                <c:pt idx="80">
                  <c:v>324.21598466374917</c:v>
                </c:pt>
                <c:pt idx="81">
                  <c:v>324.2306454791991</c:v>
                </c:pt>
                <c:pt idx="82">
                  <c:v>324.243124901469</c:v>
                </c:pt>
                <c:pt idx="83">
                  <c:v>324.25374736926966</c:v>
                </c:pt>
                <c:pt idx="84">
                  <c:v>324.26278910399043</c:v>
                </c:pt>
                <c:pt idx="85">
                  <c:v>324.27048526559605</c:v>
                </c:pt>
                <c:pt idx="86">
                  <c:v>324.27703604929212</c:v>
                </c:pt>
                <c:pt idx="87">
                  <c:v>324.28261187898505</c:v>
                </c:pt>
                <c:pt idx="88">
                  <c:v>324.28735783079082</c:v>
                </c:pt>
                <c:pt idx="89">
                  <c:v>324.29139740033781</c:v>
                </c:pt>
                <c:pt idx="90">
                  <c:v>324.29483571092101</c:v>
                </c:pt>
                <c:pt idx="91">
                  <c:v>324.2977622452832</c:v>
                </c:pt>
                <c:pt idx="92">
                  <c:v>324.30025317161005</c:v>
                </c:pt>
                <c:pt idx="93">
                  <c:v>324.30237332390249</c:v>
                </c:pt>
                <c:pt idx="94">
                  <c:v>324.30417788800418</c:v>
                </c:pt>
                <c:pt idx="95">
                  <c:v>324.30571383697458</c:v>
                </c:pt>
                <c:pt idx="96">
                  <c:v>324.30702115302944</c:v>
                </c:pt>
                <c:pt idx="97">
                  <c:v>324.30813386775498</c:v>
                </c:pt>
                <c:pt idx="98">
                  <c:v>324.30908094759877</c:v>
                </c:pt>
                <c:pt idx="99">
                  <c:v>324.30988704763672</c:v>
                </c:pt>
                <c:pt idx="100">
                  <c:v>324.31057315319839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0C-4674-87C5-95C75C768213}"/>
            </c:ext>
          </c:extLst>
        </c:ser>
        <c:ser>
          <c:idx val="6"/>
          <c:order val="6"/>
          <c:tx>
            <c:strRef>
              <c:f>Calculations!$I$953</c:f>
              <c:strCache>
                <c:ptCount val="1"/>
                <c:pt idx="0">
                  <c:v>Acuros® eSWIR (High Gain)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Calculations!$I$954:$I$1054</c:f>
              <c:numCache>
                <c:formatCode>0.00E+00</c:formatCode>
                <c:ptCount val="101"/>
                <c:pt idx="0">
                  <c:v>8.9668489859969017E-2</c:v>
                </c:pt>
                <c:pt idx="1">
                  <c:v>0.10533852776178711</c:v>
                </c:pt>
                <c:pt idx="2">
                  <c:v>0.12374436957690589</c:v>
                </c:pt>
                <c:pt idx="3">
                  <c:v>0.14536266116478397</c:v>
                </c:pt>
                <c:pt idx="4">
                  <c:v>0.17075271552079466</c:v>
                </c:pt>
                <c:pt idx="5">
                  <c:v>0.20057070756468842</c:v>
                </c:pt>
                <c:pt idx="6">
                  <c:v>0.23558625236045125</c:v>
                </c:pt>
                <c:pt idx="7">
                  <c:v>0.27670174652122986</c:v>
                </c:pt>
                <c:pt idx="8">
                  <c:v>0.32497490524612771</c:v>
                </c:pt>
                <c:pt idx="9">
                  <c:v>0.38164498436119376</c:v>
                </c:pt>
                <c:pt idx="10">
                  <c:v>0.44816323688307241</c:v>
                </c:pt>
                <c:pt idx="11">
                  <c:v>0.52622821522132768</c:v>
                </c:pt>
                <c:pt idx="12">
                  <c:v>0.61782659035483722</c:v>
                </c:pt>
                <c:pt idx="13">
                  <c:v>0.72528021387704655</c:v>
                </c:pt>
                <c:pt idx="14">
                  <c:v>0.85130019147565383</c:v>
                </c:pt>
                <c:pt idx="15">
                  <c:v>0.9990487584141684</c:v>
                </c:pt>
                <c:pt idx="16">
                  <c:v>1.1722097368754725</c:v>
                </c:pt>
                <c:pt idx="17">
                  <c:v>1.3750682955312119</c:v>
                </c:pt>
                <c:pt idx="18">
                  <c:v>1.6126006025244366</c:v>
                </c:pt>
                <c:pt idx="19">
                  <c:v>1.8905737378807055</c:v>
                </c:pt>
                <c:pt idx="20">
                  <c:v>2.2156558782621603</c:v>
                </c:pt>
                <c:pt idx="21">
                  <c:v>2.5955362490463614</c:v>
                </c:pt>
                <c:pt idx="22">
                  <c:v>3.0390536161778314</c:v>
                </c:pt>
                <c:pt idx="23">
                  <c:v>3.5563311248927696</c:v>
                </c:pt>
                <c:pt idx="24">
                  <c:v>4.1589140554139457</c:v>
                </c:pt>
                <c:pt idx="25">
                  <c:v>4.8599055499602573</c:v>
                </c:pt>
                <c:pt idx="26">
                  <c:v>5.674093603467754</c:v>
                </c:pt>
                <c:pt idx="27">
                  <c:v>6.6180606980172358</c:v>
                </c:pt>
                <c:pt idx="28">
                  <c:v>7.7102655845028361</c:v>
                </c:pt>
                <c:pt idx="29">
                  <c:v>8.9710851780700001</c:v>
                </c:pt>
                <c:pt idx="30">
                  <c:v>10.422803772749587</c:v>
                </c:pt>
                <c:pt idx="31">
                  <c:v>12.089537354865554</c:v>
                </c:pt>
                <c:pt idx="32">
                  <c:v>13.997083330886113</c:v>
                </c:pt>
                <c:pt idx="33">
                  <c:v>16.172691057251438</c:v>
                </c:pt>
                <c:pt idx="34">
                  <c:v>18.644756495294558</c:v>
                </c:pt>
                <c:pt idx="35">
                  <c:v>21.442454948028825</c:v>
                </c:pt>
                <c:pt idx="36">
                  <c:v>24.595338265367428</c:v>
                </c:pt>
                <c:pt idx="37">
                  <c:v>28.132935359829926</c:v>
                </c:pt>
                <c:pt idx="38">
                  <c:v>32.084404824834323</c:v>
                </c:pt>
                <c:pt idx="39">
                  <c:v>36.478293045559624</c:v>
                </c:pt>
                <c:pt idx="40">
                  <c:v>41.34244804413381</c:v>
                </c:pt>
                <c:pt idx="41">
                  <c:v>46.704127370233046</c:v>
                </c:pt>
                <c:pt idx="42">
                  <c:v>52.590318654890872</c:v>
                </c:pt>
                <c:pt idx="43">
                  <c:v>59.02826718595162</c:v>
                </c:pt>
                <c:pt idx="44">
                  <c:v>66.04618075655037</c:v>
                </c:pt>
                <c:pt idx="45">
                  <c:v>73.67406303096017</c:v>
                </c:pt>
                <c:pt idx="46">
                  <c:v>81.944616477943782</c:v>
                </c:pt>
                <c:pt idx="47">
                  <c:v>90.894155967301728</c:v>
                </c:pt>
                <c:pt idx="48">
                  <c:v>100.56348331803066</c:v>
                </c:pt>
                <c:pt idx="49">
                  <c:v>110.99868842129555</c:v>
                </c:pt>
                <c:pt idx="50">
                  <c:v>122.25186023193731</c:v>
                </c:pt>
                <c:pt idx="51">
                  <c:v>134.38170745117787</c:v>
                </c:pt>
                <c:pt idx="52">
                  <c:v>147.34358614040008</c:v>
                </c:pt>
                <c:pt idx="53">
                  <c:v>147.93738990893459</c:v>
                </c:pt>
                <c:pt idx="54">
                  <c:v>148.44658231370383</c:v>
                </c:pt>
                <c:pt idx="55">
                  <c:v>148.88274482210346</c:v>
                </c:pt>
                <c:pt idx="56">
                  <c:v>149.25600352051566</c:v>
                </c:pt>
                <c:pt idx="57">
                  <c:v>149.57517574627818</c:v>
                </c:pt>
                <c:pt idx="58">
                  <c:v>149.84791269737764</c:v>
                </c:pt>
                <c:pt idx="59">
                  <c:v>150.08083425978037</c:v>
                </c:pt>
                <c:pt idx="60">
                  <c:v>150.27965385389439</c:v>
                </c:pt>
                <c:pt idx="61">
                  <c:v>150.44929222618401</c:v>
                </c:pt>
                <c:pt idx="62">
                  <c:v>150.5939798957227</c:v>
                </c:pt>
                <c:pt idx="63">
                  <c:v>150.71734849044083</c:v>
                </c:pt>
                <c:pt idx="64">
                  <c:v>150.82251154092739</c:v>
                </c:pt>
                <c:pt idx="65">
                  <c:v>150.91213549384324</c:v>
                </c:pt>
                <c:pt idx="66">
                  <c:v>150.98850180313849</c:v>
                </c:pt>
                <c:pt idx="67">
                  <c:v>151.05356098616429</c:v>
                </c:pt>
                <c:pt idx="68">
                  <c:v>151.10897951622451</c:v>
                </c:pt>
                <c:pt idx="69">
                  <c:v>151.1561803796784</c:v>
                </c:pt>
                <c:pt idx="70">
                  <c:v>151.1963780661354</c:v>
                </c:pt>
                <c:pt idx="71">
                  <c:v>151.23060869276782</c:v>
                </c:pt>
                <c:pt idx="72">
                  <c:v>151.25975589384151</c:v>
                </c:pt>
                <c:pt idx="73">
                  <c:v>151.28457303784438</c:v>
                </c:pt>
                <c:pt idx="74">
                  <c:v>151.30570226933091</c:v>
                </c:pt>
                <c:pt idx="75">
                  <c:v>151.32369081207673</c:v>
                </c:pt>
                <c:pt idx="76">
                  <c:v>151.3390049149782</c:v>
                </c:pt>
                <c:pt idx="77">
                  <c:v>151.35204177251657</c:v>
                </c:pt>
                <c:pt idx="78">
                  <c:v>151.36313970742745</c:v>
                </c:pt>
                <c:pt idx="79">
                  <c:v>151.37258686419386</c:v>
                </c:pt>
                <c:pt idx="80">
                  <c:v>151.38062862773111</c:v>
                </c:pt>
                <c:pt idx="81">
                  <c:v>151.38747395172496</c:v>
                </c:pt>
                <c:pt idx="82">
                  <c:v>151.39330075508286</c:v>
                </c:pt>
                <c:pt idx="83">
                  <c:v>151.39826052242722</c:v>
                </c:pt>
                <c:pt idx="84">
                  <c:v>151.40248222509044</c:v>
                </c:pt>
                <c:pt idx="85">
                  <c:v>151.40607566229582</c:v>
                </c:pt>
                <c:pt idx="86">
                  <c:v>151.40913430776925</c:v>
                </c:pt>
                <c:pt idx="87">
                  <c:v>151.41173773463274</c:v>
                </c:pt>
                <c:pt idx="88">
                  <c:v>151.41395368079756</c:v>
                </c:pt>
                <c:pt idx="89">
                  <c:v>151.41583980796693</c:v>
                </c:pt>
                <c:pt idx="90">
                  <c:v>151.41744519956424</c:v>
                </c:pt>
                <c:pt idx="91">
                  <c:v>151.41881163623734</c:v>
                </c:pt>
                <c:pt idx="92">
                  <c:v>151.41997468189538</c:v>
                </c:pt>
                <c:pt idx="93">
                  <c:v>151.42096460837033</c:v>
                </c:pt>
                <c:pt idx="94">
                  <c:v>151.42180718264498</c:v>
                </c:pt>
                <c:pt idx="95">
                  <c:v>151.42252433704721</c:v>
                </c:pt>
                <c:pt idx="96">
                  <c:v>151.42313473978976</c:v>
                </c:pt>
                <c:pt idx="97">
                  <c:v>151.42365428065938</c:v>
                </c:pt>
                <c:pt idx="98">
                  <c:v>151.42409648446454</c:v>
                </c:pt>
                <c:pt idx="99">
                  <c:v>151.4244728629784</c:v>
                </c:pt>
                <c:pt idx="100">
                  <c:v>151.42479321452234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0C-4674-87C5-95C75C768213}"/>
            </c:ext>
          </c:extLst>
        </c:ser>
        <c:ser>
          <c:idx val="17"/>
          <c:order val="17"/>
          <c:tx>
            <c:strRef>
              <c:f>'[1]Data Table'!#REF!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'[1]Data Table'!#REF!</c:f>
              <c:numCache>
                <c:formatCode>0.00</c:formatCode>
                <c:ptCount val="1"/>
                <c:pt idx="0">
                  <c:v>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CA0C-4674-87C5-95C75C768213}"/>
            </c:ext>
          </c:extLst>
        </c:ser>
        <c:ser>
          <c:idx val="18"/>
          <c:order val="18"/>
          <c:tx>
            <c:strRef>
              <c:f>'[1]Data Table'!#REF!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'[1]Data Table'!#REF!</c:f>
              <c:numCache>
                <c:formatCode>0.00</c:formatCode>
                <c:ptCount val="1"/>
                <c:pt idx="0">
                  <c:v>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A0C-4674-87C5-95C75C768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07952"/>
        <c:axId val="59410762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Calculations!$C$953</c15:sqref>
                        </c15:formulaRef>
                      </c:ext>
                    </c:extLst>
                    <c:strCache>
                      <c:ptCount val="1"/>
                      <c:pt idx="0">
                        <c:v>Competitor Camera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Calculations!$C$954:$C$1054</c15:sqref>
                        </c15:formulaRef>
                      </c:ext>
                    </c:extLst>
                    <c:numCache>
                      <c:formatCode>0.00E+00</c:formatCode>
                      <c:ptCount val="10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CA0C-4674-87C5-95C75C768213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A0C-4674-87C5-95C75C768213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A0C-4674-87C5-95C75C768213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Calculations!$G$953</c15:sqref>
                        </c15:formulaRef>
                      </c:ext>
                    </c:extLst>
                    <c:strCache>
                      <c:ptCount val="1"/>
                      <c:pt idx="0">
                        <c:v>Acuros® eSWIR (Low Gain)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Calculations!$G$954:$G$1054</c15:sqref>
                        </c15:formulaRef>
                      </c:ext>
                    </c:extLst>
                    <c:numCache>
                      <c:formatCode>0.00E+00</c:formatCode>
                      <c:ptCount val="101"/>
                      <c:pt idx="0">
                        <c:v>3.1894783755308471E-2</c:v>
                      </c:pt>
                      <c:pt idx="1">
                        <c:v>3.747252904485341E-2</c:v>
                      </c:pt>
                      <c:pt idx="2">
                        <c:v>4.402558989279904E-2</c:v>
                      </c:pt>
                      <c:pt idx="3">
                        <c:v>5.1724463533477719E-2</c:v>
                      </c:pt>
                      <c:pt idx="4">
                        <c:v>6.0769435166622067E-2</c:v>
                      </c:pt>
                      <c:pt idx="5">
                        <c:v>7.1395775795142294E-2</c:v>
                      </c:pt>
                      <c:pt idx="6">
                        <c:v>8.3879844591601249E-2</c:v>
                      </c:pt>
                      <c:pt idx="7">
                        <c:v>9.8546252262207451E-2</c:v>
                      </c:pt>
                      <c:pt idx="8">
                        <c:v>0.11577626858698302</c:v>
                      </c:pt>
                      <c:pt idx="9">
                        <c:v>0.13601768844790116</c:v>
                      </c:pt>
                      <c:pt idx="10">
                        <c:v>0.15979640689332228</c:v>
                      </c:pt>
                      <c:pt idx="11">
                        <c:v>0.18772999589100062</c:v>
                      </c:pt>
                      <c:pt idx="12">
                        <c:v>0.2205436242428942</c:v>
                      </c:pt>
                      <c:pt idx="13">
                        <c:v>0.25908871860543414</c:v>
                      </c:pt>
                      <c:pt idx="14">
                        <c:v>0.30436482868446108</c:v>
                      </c:pt>
                      <c:pt idx="15">
                        <c:v>0.35754523451355752</c:v>
                      </c:pt>
                      <c:pt idx="16">
                        <c:v>0.4200069193550231</c:v>
                      </c:pt>
                      <c:pt idx="17">
                        <c:v>0.49336562922264332</c:v>
                      </c:pt>
                      <c:pt idx="18">
                        <c:v>0.57951685022736821</c:v>
                      </c:pt>
                      <c:pt idx="19">
                        <c:v>0.68068365854840451</c:v>
                      </c:pt>
                      <c:pt idx="20">
                        <c:v>0.79947253504781346</c:v>
                      </c:pt>
                      <c:pt idx="21">
                        <c:v>0.93893838688337916</c:v>
                      </c:pt>
                      <c:pt idx="22">
                        <c:v>1.1026601803622915</c:v>
                      </c:pt>
                      <c:pt idx="23">
                        <c:v>1.2948287595665251</c:v>
                      </c:pt>
                      <c:pt idx="24">
                        <c:v>1.5203485985622092</c:v>
                      </c:pt>
                      <c:pt idx="25">
                        <c:v>1.7849554027247618</c:v>
                      </c:pt>
                      <c:pt idx="26">
                        <c:v>2.0953516240184054</c:v>
                      </c:pt>
                      <c:pt idx="27">
                        <c:v>2.4593620673745273</c:v>
                      </c:pt>
                      <c:pt idx="28">
                        <c:v>2.8861118145394569</c:v>
                      </c:pt>
                      <c:pt idx="29">
                        <c:v>3.3862286423046641</c:v>
                      </c:pt>
                      <c:pt idx="30">
                        <c:v>3.9720719165529115</c:v>
                      </c:pt>
                      <c:pt idx="31">
                        <c:v>4.6579895408465486</c:v>
                      </c:pt>
                      <c:pt idx="32">
                        <c:v>5.4606038516858906</c:v>
                      </c:pt>
                      <c:pt idx="33">
                        <c:v>6.3991262897114147</c:v>
                      </c:pt>
                      <c:pt idx="34">
                        <c:v>7.4956991313082364</c:v>
                      </c:pt>
                      <c:pt idx="35">
                        <c:v>8.7757604260704021</c:v>
                      </c:pt>
                      <c:pt idx="36">
                        <c:v>10.268425447452751</c:v>
                      </c:pt>
                      <c:pt idx="37">
                        <c:v>12.006874352907007</c:v>
                      </c:pt>
                      <c:pt idx="38">
                        <c:v>14.028731360518139</c:v>
                      </c:pt>
                      <c:pt idx="39">
                        <c:v>16.376415697761509</c:v>
                      </c:pt>
                      <c:pt idx="40">
                        <c:v>19.097439170692894</c:v>
                      </c:pt>
                      <c:pt idx="41">
                        <c:v>22.244620012994233</c:v>
                      </c:pt>
                      <c:pt idx="42">
                        <c:v>25.876178618052151</c:v>
                      </c:pt>
                      <c:pt idx="43">
                        <c:v>30.055679123551737</c:v>
                      </c:pt>
                      <c:pt idx="44">
                        <c:v>34.851783227037529</c:v>
                      </c:pt>
                      <c:pt idx="45">
                        <c:v>40.337790829680522</c:v>
                      </c:pt>
                      <c:pt idx="46">
                        <c:v>46.59095767630108</c:v>
                      </c:pt>
                      <c:pt idx="47">
                        <c:v>53.691603825012315</c:v>
                      </c:pt>
                      <c:pt idx="48">
                        <c:v>61.722057772671356</c:v>
                      </c:pt>
                      <c:pt idx="49">
                        <c:v>70.765516451502776</c:v>
                      </c:pt>
                      <c:pt idx="50">
                        <c:v>80.904935717466415</c:v>
                      </c:pt>
                      <c:pt idx="51">
                        <c:v>92.222091990261646</c:v>
                      </c:pt>
                      <c:pt idx="52">
                        <c:v>104.7969654125263</c:v>
                      </c:pt>
                      <c:pt idx="53">
                        <c:v>118.70758199775362</c:v>
                      </c:pt>
                      <c:pt idx="54">
                        <c:v>134.03041467457302</c:v>
                      </c:pt>
                      <c:pt idx="55">
                        <c:v>150.8413848284757</c:v>
                      </c:pt>
                      <c:pt idx="56">
                        <c:v>169.2174367809184</c:v>
                      </c:pt>
                      <c:pt idx="57">
                        <c:v>189.23859129537701</c:v>
                      </c:pt>
                      <c:pt idx="58">
                        <c:v>210.99033427515644</c:v>
                      </c:pt>
                      <c:pt idx="59">
                        <c:v>234.56617284636604</c:v>
                      </c:pt>
                      <c:pt idx="60">
                        <c:v>260.07019581394428</c:v>
                      </c:pt>
                      <c:pt idx="61">
                        <c:v>287.61950489886044</c:v>
                      </c:pt>
                      <c:pt idx="62">
                        <c:v>317.34642814751754</c:v>
                      </c:pt>
                      <c:pt idx="63">
                        <c:v>349.40047669334206</c:v>
                      </c:pt>
                      <c:pt idx="64">
                        <c:v>383.95005126330994</c:v>
                      </c:pt>
                      <c:pt idx="65">
                        <c:v>421.18393936541446</c:v>
                      </c:pt>
                      <c:pt idx="66">
                        <c:v>461.31266563332287</c:v>
                      </c:pt>
                      <c:pt idx="67">
                        <c:v>504.56976710609359</c:v>
                      </c:pt>
                      <c:pt idx="68">
                        <c:v>551.21306493949965</c:v>
                      </c:pt>
                      <c:pt idx="69">
                        <c:v>601.5259975173343</c:v>
                      </c:pt>
                      <c:pt idx="70">
                        <c:v>655.81907028017793</c:v>
                      </c:pt>
                      <c:pt idx="71">
                        <c:v>714.4314672456868</c:v>
                      </c:pt>
                      <c:pt idx="72">
                        <c:v>719.90163339808385</c:v>
                      </c:pt>
                      <c:pt idx="73">
                        <c:v>720.01974744896506</c:v>
                      </c:pt>
                      <c:pt idx="74">
                        <c:v>720.12030934773122</c:v>
                      </c:pt>
                      <c:pt idx="75">
                        <c:v>720.20592353657264</c:v>
                      </c:pt>
                      <c:pt idx="76">
                        <c:v>720.2788090680059</c:v>
                      </c:pt>
                      <c:pt idx="77">
                        <c:v>720.34085633881352</c:v>
                      </c:pt>
                      <c:pt idx="78">
                        <c:v>720.39367555316767</c:v>
                      </c:pt>
                      <c:pt idx="79">
                        <c:v>720.43863809820766</c:v>
                      </c:pt>
                      <c:pt idx="80">
                        <c:v>720.47691185233111</c:v>
                      </c:pt>
                      <c:pt idx="81">
                        <c:v>720.50949130411686</c:v>
                      </c:pt>
                      <c:pt idx="82">
                        <c:v>720.53722323605155</c:v>
                      </c:pt>
                      <c:pt idx="83">
                        <c:v>720.56082861999073</c:v>
                      </c:pt>
                      <c:pt idx="84">
                        <c:v>720.58092127864302</c:v>
                      </c:pt>
                      <c:pt idx="85">
                        <c:v>720.59802378749202</c:v>
                      </c:pt>
                      <c:pt idx="86">
                        <c:v>720.61258102288684</c:v>
                      </c:pt>
                      <c:pt idx="87">
                        <c:v>720.62497170301435</c:v>
                      </c:pt>
                      <c:pt idx="88">
                        <c:v>720.63551821787655</c:v>
                      </c:pt>
                      <c:pt idx="89">
                        <c:v>720.64449500104001</c:v>
                      </c:pt>
                      <c:pt idx="90">
                        <c:v>720.65213565883641</c:v>
                      </c:pt>
                      <c:pt idx="91">
                        <c:v>720.65863904096261</c:v>
                      </c:pt>
                      <c:pt idx="92">
                        <c:v>720.66417440933606</c:v>
                      </c:pt>
                      <c:pt idx="93">
                        <c:v>720.66888583890341</c:v>
                      </c:pt>
                      <c:pt idx="94">
                        <c:v>720.67289596435273</c:v>
                      </c:pt>
                      <c:pt idx="95">
                        <c:v>720.67630916981852</c:v>
                      </c:pt>
                      <c:pt idx="96">
                        <c:v>720.67921430429249</c:v>
                      </c:pt>
                      <c:pt idx="97">
                        <c:v>720.68168699320097</c:v>
                      </c:pt>
                      <c:pt idx="98">
                        <c:v>720.68379160615461</c:v>
                      </c:pt>
                      <c:pt idx="99">
                        <c:v>720.68558293197884</c:v>
                      </c:pt>
                      <c:pt idx="100">
                        <c:v>720.68710760454189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CA0C-4674-87C5-95C75C76821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A0C-4674-87C5-95C75C768213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A0C-4674-87C5-95C75C768213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A0C-4674-87C5-95C75C76821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A0C-4674-87C5-95C75C76821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A0C-4674-87C5-95C75C768213}"/>
                  </c:ext>
                </c:extLst>
              </c15:ser>
            </c15:filteredScatterSeries>
            <c15:filteredScatte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A0C-4674-87C5-95C75C768213}"/>
                  </c:ext>
                </c:extLst>
              </c15:ser>
            </c15:filteredScatterSeries>
            <c15:filteredScatte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A0C-4674-87C5-95C75C76821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CA0C-4674-87C5-95C75C76821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CA0C-4674-87C5-95C75C768213}"/>
                  </c:ext>
                </c:extLst>
              </c15:ser>
            </c15:filteredScatterSeries>
            <c15:filteredScatterSeries>
              <c15:ser>
                <c:idx val="16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CA0C-4674-87C5-95C75C768213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CA0C-4674-87C5-95C75C768213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CA0C-4674-87C5-95C75C768213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CA0C-4674-87C5-95C75C768213}"/>
                  </c:ext>
                </c:extLst>
              </c15:ser>
            </c15:filteredScatterSeries>
          </c:ext>
        </c:extLst>
      </c:scatterChart>
      <c:valAx>
        <c:axId val="5941079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Irradiance at sensor surface [W/m^2]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624"/>
        <c:crosses val="autoZero"/>
        <c:crossBetween val="midCat"/>
      </c:valAx>
      <c:valAx>
        <c:axId val="594107624"/>
        <c:scaling>
          <c:logBase val="10"/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SNR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952"/>
        <c:crossesAt val="1.0000000000000003E-4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6833090308155927"/>
          <c:y val="0.1171705892305815"/>
          <c:w val="0.21805692720729825"/>
          <c:h val="0.842124977137182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Calculations!$M$1</c:f>
          <c:strCache>
            <c:ptCount val="1"/>
            <c:pt idx="0">
              <c:v>Acuros® SWIR Signal to Noise Ratio @10ms exposure with 1850nm</c:v>
            </c:pt>
          </c:strCache>
        </c:strRef>
      </c:tx>
      <c:layout>
        <c:manualLayout>
          <c:xMode val="edge"/>
          <c:yMode val="edge"/>
          <c:x val="0.14560039268157648"/>
          <c:y val="3.13675285290397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19131129809473"/>
          <c:y val="9.6520026174977486E-2"/>
          <c:w val="0.8269919050193284"/>
          <c:h val="0.6881255612098347"/>
        </c:manualLayout>
      </c:layout>
      <c:scatterChart>
        <c:scatterStyle val="lineMarker"/>
        <c:varyColors val="0"/>
        <c:ser>
          <c:idx val="4"/>
          <c:order val="0"/>
          <c:tx>
            <c:strRef>
              <c:f>Calculations!$D$541</c:f>
              <c:strCache>
                <c:ptCount val="1"/>
                <c:pt idx="0">
                  <c:v>Acuros® SWIR (Low Gain)</c:v>
                </c:pt>
              </c:strCache>
            </c:strRef>
          </c:tx>
          <c:spPr>
            <a:ln w="50800" cap="rnd">
              <a:solidFill>
                <a:srgbClr val="FF7C8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Calculations!$D$542:$D$642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0-C863-4C98-93CF-D5ECC09190AF}"/>
            </c:ext>
          </c:extLst>
        </c:ser>
        <c:ser>
          <c:idx val="5"/>
          <c:order val="1"/>
          <c:tx>
            <c:strRef>
              <c:f>Calculations!$E$541</c:f>
              <c:strCache>
                <c:ptCount val="1"/>
                <c:pt idx="0">
                  <c:v>Acuros® SWIR (Medium Gain)</c:v>
                </c:pt>
              </c:strCache>
            </c:strRef>
          </c:tx>
          <c:spPr>
            <a:ln w="50800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Calculations!$E$542:$E$642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1-C863-4C98-93CF-D5ECC09190AF}"/>
            </c:ext>
          </c:extLst>
        </c:ser>
        <c:ser>
          <c:idx val="6"/>
          <c:order val="2"/>
          <c:tx>
            <c:strRef>
              <c:f>Calculations!$F$541</c:f>
              <c:strCache>
                <c:ptCount val="1"/>
                <c:pt idx="0">
                  <c:v>Acuros® SWIR (High Gain)</c:v>
                </c:pt>
              </c:strCache>
            </c:strRef>
          </c:tx>
          <c:spPr>
            <a:ln w="508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Calculations!$F$542:$F$642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C863-4C98-93CF-D5ECC09190AF}"/>
            </c:ext>
          </c:extLst>
        </c:ser>
        <c:ser>
          <c:idx val="0"/>
          <c:order val="3"/>
          <c:tx>
            <c:strRef>
              <c:f>Calculations!$C$541</c:f>
              <c:strCache>
                <c:ptCount val="1"/>
                <c:pt idx="0">
                  <c:v>Competitor Camera</c:v>
                </c:pt>
              </c:strCache>
            </c:strRef>
          </c:tx>
          <c:spPr>
            <a:ln w="508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Calculations!$C$542:$C$642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E9-47AC-A8B0-BEFC1A844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07952"/>
        <c:axId val="594107624"/>
        <c:extLst/>
      </c:scatterChart>
      <c:valAx>
        <c:axId val="5941079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ysClr val="windowText" lastClr="000000"/>
                    </a:solidFill>
                  </a:rPr>
                  <a:t>Irradiance at sensor surface [W/m^2]</a:t>
                </a:r>
              </a:p>
            </c:rich>
          </c:tx>
          <c:layout>
            <c:manualLayout>
              <c:xMode val="edge"/>
              <c:yMode val="edge"/>
              <c:x val="0.32265327507610042"/>
              <c:y val="0.836501828381518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624"/>
        <c:crosses val="autoZero"/>
        <c:crossBetween val="midCat"/>
      </c:valAx>
      <c:valAx>
        <c:axId val="594107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ysClr val="windowText" lastClr="000000"/>
                    </a:solidFill>
                  </a:rPr>
                  <a:t>SNR [dB]</a:t>
                </a:r>
              </a:p>
            </c:rich>
          </c:tx>
          <c:layout>
            <c:manualLayout>
              <c:xMode val="edge"/>
              <c:yMode val="edge"/>
              <c:x val="1.8354650234351462E-2"/>
              <c:y val="0.347666251854924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952"/>
        <c:crossesAt val="1.0000000000000005E-8"/>
        <c:crossBetween val="midCat"/>
        <c:minorUnit val="5"/>
      </c:valAx>
      <c:spPr>
        <a:noFill/>
        <a:ln w="2222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3.082088041078593E-3"/>
          <c:y val="0.89271396343566178"/>
          <c:w val="0.99106947023048031"/>
          <c:h val="7.3405727821178296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Calculations!$N$1</c:f>
          <c:strCache>
            <c:ptCount val="1"/>
            <c:pt idx="0">
              <c:v>Acuros® SWIR Dynamic Range @10ms exposure with 1850nm</c:v>
            </c:pt>
          </c:strCache>
        </c:strRef>
      </c:tx>
      <c:layout>
        <c:manualLayout>
          <c:xMode val="edge"/>
          <c:yMode val="edge"/>
          <c:x val="0.17080194064389745"/>
          <c:y val="3.43125460115858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753275672983739"/>
          <c:y val="0.10036045796686117"/>
          <c:w val="0.82285514412653715"/>
          <c:h val="0.68269411996125129"/>
        </c:manualLayout>
      </c:layout>
      <c:scatterChart>
        <c:scatterStyle val="lineMarker"/>
        <c:varyColors val="0"/>
        <c:ser>
          <c:idx val="4"/>
          <c:order val="0"/>
          <c:tx>
            <c:strRef>
              <c:f>Calculations!$D$850</c:f>
              <c:strCache>
                <c:ptCount val="1"/>
                <c:pt idx="0">
                  <c:v>Acuros® SWIR (Low Gain)</c:v>
                </c:pt>
              </c:strCache>
            </c:strRef>
          </c:tx>
          <c:spPr>
            <a:ln w="50800" cap="rnd">
              <a:solidFill>
                <a:srgbClr val="FF7C8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Calculations!$D$851:$D$951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2B-4A83-AB94-985C183E87A4}"/>
            </c:ext>
          </c:extLst>
        </c:ser>
        <c:ser>
          <c:idx val="5"/>
          <c:order val="1"/>
          <c:tx>
            <c:strRef>
              <c:f>Calculations!$E$850</c:f>
              <c:strCache>
                <c:ptCount val="1"/>
                <c:pt idx="0">
                  <c:v>Acuros® SWIR (Medium Gain)</c:v>
                </c:pt>
              </c:strCache>
            </c:strRef>
          </c:tx>
          <c:spPr>
            <a:ln w="50800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Calculations!$E$851:$E$951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1-BE2B-4A83-AB94-985C183E87A4}"/>
            </c:ext>
          </c:extLst>
        </c:ser>
        <c:ser>
          <c:idx val="6"/>
          <c:order val="2"/>
          <c:tx>
            <c:strRef>
              <c:f>Calculations!$F$850</c:f>
              <c:strCache>
                <c:ptCount val="1"/>
                <c:pt idx="0">
                  <c:v>Acuros® SWIR (High Gain)</c:v>
                </c:pt>
              </c:strCache>
            </c:strRef>
          </c:tx>
          <c:spPr>
            <a:ln w="508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Calculations!$F$851:$F$951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2-BE2B-4A83-AB94-985C183E87A4}"/>
            </c:ext>
          </c:extLst>
        </c:ser>
        <c:ser>
          <c:idx val="0"/>
          <c:order val="3"/>
          <c:tx>
            <c:strRef>
              <c:f>Calculations!$C$850</c:f>
              <c:strCache>
                <c:ptCount val="1"/>
                <c:pt idx="0">
                  <c:v>Competitor Camera</c:v>
                </c:pt>
              </c:strCache>
            </c:strRef>
          </c:tx>
          <c:spPr>
            <a:ln w="508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Calculations!$C$851:$C$951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3A-4958-B45E-36A938AFE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07952"/>
        <c:axId val="594107624"/>
        <c:extLst/>
      </c:scatterChart>
      <c:valAx>
        <c:axId val="5941079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chemeClr val="tx1"/>
                    </a:solidFill>
                  </a:rPr>
                  <a:t>Irradiance at sensor surface [W/m^2]</a:t>
                </a:r>
              </a:p>
            </c:rich>
          </c:tx>
          <c:layout>
            <c:manualLayout>
              <c:xMode val="edge"/>
              <c:yMode val="edge"/>
              <c:x val="0.31906928337120471"/>
              <c:y val="0.838730001176945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624"/>
        <c:crosses val="autoZero"/>
        <c:crossBetween val="midCat"/>
      </c:valAx>
      <c:valAx>
        <c:axId val="594107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chemeClr val="tx1"/>
                    </a:solidFill>
                  </a:rPr>
                  <a:t>Dynamic Range [dB]</a:t>
                </a:r>
              </a:p>
            </c:rich>
          </c:tx>
          <c:layout>
            <c:manualLayout>
              <c:xMode val="edge"/>
              <c:yMode val="edge"/>
              <c:x val="2.0245372132092553E-2"/>
              <c:y val="0.3233151976652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952"/>
        <c:crossesAt val="1.0000000000000005E-8"/>
        <c:crossBetween val="midCat"/>
        <c:minorUnit val="5"/>
      </c:valAx>
      <c:spPr>
        <a:noFill/>
        <a:ln w="2222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6.4779348448311923E-3"/>
          <c:y val="0.88520145570758813"/>
          <c:w val="0.98812882002948199"/>
          <c:h val="7.3420858795165286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SNR (includes photon shot noise)</a:t>
            </a:r>
            <a:endParaRPr lang="en-US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strRef>
              <c:f>'[1]Data Table'!#REF!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'[1]Data Table'!#REF!</c:f>
              <c:numCache>
                <c:formatCode>0.00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A7A-48CE-9233-11FF8FF20EFC}"/>
            </c:ext>
          </c:extLst>
        </c:ser>
        <c:ser>
          <c:idx val="5"/>
          <c:order val="5"/>
          <c:tx>
            <c:strRef>
              <c:f>Calculations!$H$953</c:f>
              <c:strCache>
                <c:ptCount val="1"/>
                <c:pt idx="0">
                  <c:v>Acuros® eSWIR (Medium Gain)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Calculations!$H$954:$H$1054</c:f>
              <c:numCache>
                <c:formatCode>0.00E+00</c:formatCode>
                <c:ptCount val="101"/>
                <c:pt idx="0">
                  <c:v>7.6541349761256497E-2</c:v>
                </c:pt>
                <c:pt idx="1">
                  <c:v>8.9920306893781249E-2</c:v>
                </c:pt>
                <c:pt idx="2">
                  <c:v>0.10563619465967583</c:v>
                </c:pt>
                <c:pt idx="3">
                  <c:v>0.12409659113506755</c:v>
                </c:pt>
                <c:pt idx="4">
                  <c:v>0.14577992433702849</c:v>
                </c:pt>
                <c:pt idx="5">
                  <c:v>0.17124769919393129</c:v>
                </c:pt>
                <c:pt idx="6">
                  <c:v>0.20115880087229279</c:v>
                </c:pt>
                <c:pt idx="7">
                  <c:v>0.23628621427225233</c:v>
                </c:pt>
                <c:pt idx="8">
                  <c:v>0.27753655023665802</c:v>
                </c:pt>
                <c:pt idx="9">
                  <c:v>0.3259728254245482</c:v>
                </c:pt>
                <c:pt idx="10">
                  <c:v>0.38284100472008875</c:v>
                </c:pt>
                <c:pt idx="11">
                  <c:v>0.44960088189904601</c:v>
                </c:pt>
                <c:pt idx="12">
                  <c:v>0.52796194484612669</c:v>
                </c:pt>
                <c:pt idx="13">
                  <c:v>0.6199249437995511</c:v>
                </c:pt>
                <c:pt idx="14">
                  <c:v>0.72782995152956309</c:v>
                </c:pt>
                <c:pt idx="15">
                  <c:v>0.85441176795164853</c:v>
                </c:pt>
                <c:pt idx="16">
                  <c:v>1.0028635710466776</c:v>
                </c:pt>
                <c:pt idx="17">
                  <c:v>1.1769097407068296</c:v>
                </c:pt>
                <c:pt idx="18">
                  <c:v>1.3808887679963346</c:v>
                </c:pt>
                <c:pt idx="19">
                  <c:v>1.6198470902937947</c:v>
                </c:pt>
                <c:pt idx="20">
                  <c:v>1.8996445381859837</c:v>
                </c:pt>
                <c:pt idx="21">
                  <c:v>2.2270718117558732</c:v>
                </c:pt>
                <c:pt idx="22">
                  <c:v>2.6099799844187603</c:v>
                </c:pt>
                <c:pt idx="23">
                  <c:v>3.0574214183042914</c:v>
                </c:pt>
                <c:pt idx="24">
                  <c:v>3.5798006197191672</c:v>
                </c:pt>
                <c:pt idx="25">
                  <c:v>4.1890324218746793</c:v>
                </c:pt>
                <c:pt idx="26">
                  <c:v>4.8987034216159957</c:v>
                </c:pt>
                <c:pt idx="27">
                  <c:v>5.7242308102159312</c:v>
                </c:pt>
                <c:pt idx="28">
                  <c:v>6.6830106655416772</c:v>
                </c:pt>
                <c:pt idx="29">
                  <c:v>7.7945455292792332</c:v>
                </c:pt>
                <c:pt idx="30">
                  <c:v>9.0805389009444042</c:v>
                </c:pt>
                <c:pt idx="31">
                  <c:v>10.564942500795025</c:v>
                </c:pt>
                <c:pt idx="32">
                  <c:v>12.273941303139724</c:v>
                </c:pt>
                <c:pt idx="33">
                  <c:v>14.235862079386276</c:v>
                </c:pt>
                <c:pt idx="34">
                  <c:v>16.480994251473746</c:v>
                </c:pt>
                <c:pt idx="35">
                  <c:v>19.041317907919222</c:v>
                </c:pt>
                <c:pt idx="36">
                  <c:v>21.950143246367098</c:v>
                </c:pt>
                <c:pt idx="37">
                  <c:v>25.241678259494972</c:v>
                </c:pt>
                <c:pt idx="38">
                  <c:v>28.950556085796016</c:v>
                </c:pt>
                <c:pt idx="39">
                  <c:v>33.111367994708942</c:v>
                </c:pt>
                <c:pt idx="40">
                  <c:v>37.758259477776022</c:v>
                </c:pt>
                <c:pt idx="41">
                  <c:v>42.924652039880066</c:v>
                </c:pt>
                <c:pt idx="42">
                  <c:v>48.643149258367124</c:v>
                </c:pt>
                <c:pt idx="43">
                  <c:v>54.945671358971367</c:v>
                </c:pt>
                <c:pt idx="44">
                  <c:v>61.863839228977305</c:v>
                </c:pt>
                <c:pt idx="45">
                  <c:v>69.42960027284218</c:v>
                </c:pt>
                <c:pt idx="46">
                  <c:v>77.676060378748474</c:v>
                </c:pt>
                <c:pt idx="47">
                  <c:v>86.638464282004151</c:v>
                </c:pt>
                <c:pt idx="48">
                  <c:v>96.355255058876324</c:v>
                </c:pt>
                <c:pt idx="49">
                  <c:v>106.86914393368082</c:v>
                </c:pt>
                <c:pt idx="50">
                  <c:v>118.2281326610606</c:v>
                </c:pt>
                <c:pt idx="51">
                  <c:v>130.48644887889151</c:v>
                </c:pt>
                <c:pt idx="52">
                  <c:v>143.70537554806918</c:v>
                </c:pt>
                <c:pt idx="53">
                  <c:v>157.95397486078778</c:v>
                </c:pt>
                <c:pt idx="54">
                  <c:v>173.30972206525169</c:v>
                </c:pt>
                <c:pt idx="55">
                  <c:v>189.85907435026408</c:v>
                </c:pt>
                <c:pt idx="56">
                  <c:v>207.69800443165482</c:v>
                </c:pt>
                <c:pt idx="57">
                  <c:v>226.93252881647581</c:v>
                </c:pt>
                <c:pt idx="58">
                  <c:v>247.67925826733278</c:v>
                </c:pt>
                <c:pt idx="59">
                  <c:v>270.06599407627698</c:v>
                </c:pt>
                <c:pt idx="60">
                  <c:v>294.23238944188154</c:v>
                </c:pt>
                <c:pt idx="61">
                  <c:v>320.33069123623352</c:v>
                </c:pt>
                <c:pt idx="62">
                  <c:v>322.53119780862392</c:v>
                </c:pt>
                <c:pt idx="63">
                  <c:v>322.79541966300326</c:v>
                </c:pt>
                <c:pt idx="64">
                  <c:v>323.02065021114419</c:v>
                </c:pt>
                <c:pt idx="65">
                  <c:v>323.21260025394338</c:v>
                </c:pt>
                <c:pt idx="66">
                  <c:v>323.37615604300134</c:v>
                </c:pt>
                <c:pt idx="67">
                  <c:v>323.51549505405808</c:v>
                </c:pt>
                <c:pt idx="68">
                  <c:v>323.63418641803878</c:v>
                </c:pt>
                <c:pt idx="69">
                  <c:v>323.73527778329748</c:v>
                </c:pt>
                <c:pt idx="70">
                  <c:v>323.82137025506211</c:v>
                </c:pt>
                <c:pt idx="71">
                  <c:v>323.89468291349073</c:v>
                </c:pt>
                <c:pt idx="72">
                  <c:v>323.95710826197796</c:v>
                </c:pt>
                <c:pt idx="73">
                  <c:v>324.01025981018046</c:v>
                </c:pt>
                <c:pt idx="74">
                  <c:v>324.05551285644992</c:v>
                </c:pt>
                <c:pt idx="75">
                  <c:v>324.09403940473987</c:v>
                </c:pt>
                <c:pt idx="76">
                  <c:v>324.12683803291617</c:v>
                </c:pt>
                <c:pt idx="77">
                  <c:v>324.15475942313662</c:v>
                </c:pt>
                <c:pt idx="78">
                  <c:v>324.17852817035003</c:v>
                </c:pt>
                <c:pt idx="79">
                  <c:v>324.1987614013853</c:v>
                </c:pt>
                <c:pt idx="80">
                  <c:v>324.21598466374917</c:v>
                </c:pt>
                <c:pt idx="81">
                  <c:v>324.2306454791991</c:v>
                </c:pt>
                <c:pt idx="82">
                  <c:v>324.243124901469</c:v>
                </c:pt>
                <c:pt idx="83">
                  <c:v>324.25374736926966</c:v>
                </c:pt>
                <c:pt idx="84">
                  <c:v>324.26278910399043</c:v>
                </c:pt>
                <c:pt idx="85">
                  <c:v>324.27048526559605</c:v>
                </c:pt>
                <c:pt idx="86">
                  <c:v>324.27703604929212</c:v>
                </c:pt>
                <c:pt idx="87">
                  <c:v>324.28261187898505</c:v>
                </c:pt>
                <c:pt idx="88">
                  <c:v>324.28735783079082</c:v>
                </c:pt>
                <c:pt idx="89">
                  <c:v>324.29139740033781</c:v>
                </c:pt>
                <c:pt idx="90">
                  <c:v>324.29483571092101</c:v>
                </c:pt>
                <c:pt idx="91">
                  <c:v>324.2977622452832</c:v>
                </c:pt>
                <c:pt idx="92">
                  <c:v>324.30025317161005</c:v>
                </c:pt>
                <c:pt idx="93">
                  <c:v>324.30237332390249</c:v>
                </c:pt>
                <c:pt idx="94">
                  <c:v>324.30417788800418</c:v>
                </c:pt>
                <c:pt idx="95">
                  <c:v>324.30571383697458</c:v>
                </c:pt>
                <c:pt idx="96">
                  <c:v>324.30702115302944</c:v>
                </c:pt>
                <c:pt idx="97">
                  <c:v>324.30813386775498</c:v>
                </c:pt>
                <c:pt idx="98">
                  <c:v>324.30908094759877</c:v>
                </c:pt>
                <c:pt idx="99">
                  <c:v>324.30988704763672</c:v>
                </c:pt>
                <c:pt idx="100">
                  <c:v>324.31057315319839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A7A-48CE-9233-11FF8FF20EFC}"/>
            </c:ext>
          </c:extLst>
        </c:ser>
        <c:ser>
          <c:idx val="6"/>
          <c:order val="6"/>
          <c:tx>
            <c:strRef>
              <c:f>Calculations!$I$953</c:f>
              <c:strCache>
                <c:ptCount val="1"/>
                <c:pt idx="0">
                  <c:v>Acuros® eSWIR (High Gain)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Calculations!$I$954:$I$1054</c:f>
              <c:numCache>
                <c:formatCode>0.00E+00</c:formatCode>
                <c:ptCount val="101"/>
                <c:pt idx="0">
                  <c:v>8.9668489859969017E-2</c:v>
                </c:pt>
                <c:pt idx="1">
                  <c:v>0.10533852776178711</c:v>
                </c:pt>
                <c:pt idx="2">
                  <c:v>0.12374436957690589</c:v>
                </c:pt>
                <c:pt idx="3">
                  <c:v>0.14536266116478397</c:v>
                </c:pt>
                <c:pt idx="4">
                  <c:v>0.17075271552079466</c:v>
                </c:pt>
                <c:pt idx="5">
                  <c:v>0.20057070756468842</c:v>
                </c:pt>
                <c:pt idx="6">
                  <c:v>0.23558625236045125</c:v>
                </c:pt>
                <c:pt idx="7">
                  <c:v>0.27670174652122986</c:v>
                </c:pt>
                <c:pt idx="8">
                  <c:v>0.32497490524612771</c:v>
                </c:pt>
                <c:pt idx="9">
                  <c:v>0.38164498436119376</c:v>
                </c:pt>
                <c:pt idx="10">
                  <c:v>0.44816323688307241</c:v>
                </c:pt>
                <c:pt idx="11">
                  <c:v>0.52622821522132768</c:v>
                </c:pt>
                <c:pt idx="12">
                  <c:v>0.61782659035483722</c:v>
                </c:pt>
                <c:pt idx="13">
                  <c:v>0.72528021387704655</c:v>
                </c:pt>
                <c:pt idx="14">
                  <c:v>0.85130019147565383</c:v>
                </c:pt>
                <c:pt idx="15">
                  <c:v>0.9990487584141684</c:v>
                </c:pt>
                <c:pt idx="16">
                  <c:v>1.1722097368754725</c:v>
                </c:pt>
                <c:pt idx="17">
                  <c:v>1.3750682955312119</c:v>
                </c:pt>
                <c:pt idx="18">
                  <c:v>1.6126006025244366</c:v>
                </c:pt>
                <c:pt idx="19">
                  <c:v>1.8905737378807055</c:v>
                </c:pt>
                <c:pt idx="20">
                  <c:v>2.2156558782621603</c:v>
                </c:pt>
                <c:pt idx="21">
                  <c:v>2.5955362490463614</c:v>
                </c:pt>
                <c:pt idx="22">
                  <c:v>3.0390536161778314</c:v>
                </c:pt>
                <c:pt idx="23">
                  <c:v>3.5563311248927696</c:v>
                </c:pt>
                <c:pt idx="24">
                  <c:v>4.1589140554139457</c:v>
                </c:pt>
                <c:pt idx="25">
                  <c:v>4.8599055499602573</c:v>
                </c:pt>
                <c:pt idx="26">
                  <c:v>5.674093603467754</c:v>
                </c:pt>
                <c:pt idx="27">
                  <c:v>6.6180606980172358</c:v>
                </c:pt>
                <c:pt idx="28">
                  <c:v>7.7102655845028361</c:v>
                </c:pt>
                <c:pt idx="29">
                  <c:v>8.9710851780700001</c:v>
                </c:pt>
                <c:pt idx="30">
                  <c:v>10.422803772749587</c:v>
                </c:pt>
                <c:pt idx="31">
                  <c:v>12.089537354865554</c:v>
                </c:pt>
                <c:pt idx="32">
                  <c:v>13.997083330886113</c:v>
                </c:pt>
                <c:pt idx="33">
                  <c:v>16.172691057251438</c:v>
                </c:pt>
                <c:pt idx="34">
                  <c:v>18.644756495294558</c:v>
                </c:pt>
                <c:pt idx="35">
                  <c:v>21.442454948028825</c:v>
                </c:pt>
                <c:pt idx="36">
                  <c:v>24.595338265367428</c:v>
                </c:pt>
                <c:pt idx="37">
                  <c:v>28.132935359829926</c:v>
                </c:pt>
                <c:pt idx="38">
                  <c:v>32.084404824834323</c:v>
                </c:pt>
                <c:pt idx="39">
                  <c:v>36.478293045559624</c:v>
                </c:pt>
                <c:pt idx="40">
                  <c:v>41.34244804413381</c:v>
                </c:pt>
                <c:pt idx="41">
                  <c:v>46.704127370233046</c:v>
                </c:pt>
                <c:pt idx="42">
                  <c:v>52.590318654890872</c:v>
                </c:pt>
                <c:pt idx="43">
                  <c:v>59.02826718595162</c:v>
                </c:pt>
                <c:pt idx="44">
                  <c:v>66.04618075655037</c:v>
                </c:pt>
                <c:pt idx="45">
                  <c:v>73.67406303096017</c:v>
                </c:pt>
                <c:pt idx="46">
                  <c:v>81.944616477943782</c:v>
                </c:pt>
                <c:pt idx="47">
                  <c:v>90.894155967301728</c:v>
                </c:pt>
                <c:pt idx="48">
                  <c:v>100.56348331803066</c:v>
                </c:pt>
                <c:pt idx="49">
                  <c:v>110.99868842129555</c:v>
                </c:pt>
                <c:pt idx="50">
                  <c:v>122.25186023193731</c:v>
                </c:pt>
                <c:pt idx="51">
                  <c:v>134.38170745117787</c:v>
                </c:pt>
                <c:pt idx="52">
                  <c:v>147.34358614040008</c:v>
                </c:pt>
                <c:pt idx="53">
                  <c:v>147.93738990893459</c:v>
                </c:pt>
                <c:pt idx="54">
                  <c:v>148.44658231370383</c:v>
                </c:pt>
                <c:pt idx="55">
                  <c:v>148.88274482210346</c:v>
                </c:pt>
                <c:pt idx="56">
                  <c:v>149.25600352051566</c:v>
                </c:pt>
                <c:pt idx="57">
                  <c:v>149.57517574627818</c:v>
                </c:pt>
                <c:pt idx="58">
                  <c:v>149.84791269737764</c:v>
                </c:pt>
                <c:pt idx="59">
                  <c:v>150.08083425978037</c:v>
                </c:pt>
                <c:pt idx="60">
                  <c:v>150.27965385389439</c:v>
                </c:pt>
                <c:pt idx="61">
                  <c:v>150.44929222618401</c:v>
                </c:pt>
                <c:pt idx="62">
                  <c:v>150.5939798957227</c:v>
                </c:pt>
                <c:pt idx="63">
                  <c:v>150.71734849044083</c:v>
                </c:pt>
                <c:pt idx="64">
                  <c:v>150.82251154092739</c:v>
                </c:pt>
                <c:pt idx="65">
                  <c:v>150.91213549384324</c:v>
                </c:pt>
                <c:pt idx="66">
                  <c:v>150.98850180313849</c:v>
                </c:pt>
                <c:pt idx="67">
                  <c:v>151.05356098616429</c:v>
                </c:pt>
                <c:pt idx="68">
                  <c:v>151.10897951622451</c:v>
                </c:pt>
                <c:pt idx="69">
                  <c:v>151.1561803796784</c:v>
                </c:pt>
                <c:pt idx="70">
                  <c:v>151.1963780661354</c:v>
                </c:pt>
                <c:pt idx="71">
                  <c:v>151.23060869276782</c:v>
                </c:pt>
                <c:pt idx="72">
                  <c:v>151.25975589384151</c:v>
                </c:pt>
                <c:pt idx="73">
                  <c:v>151.28457303784438</c:v>
                </c:pt>
                <c:pt idx="74">
                  <c:v>151.30570226933091</c:v>
                </c:pt>
                <c:pt idx="75">
                  <c:v>151.32369081207673</c:v>
                </c:pt>
                <c:pt idx="76">
                  <c:v>151.3390049149782</c:v>
                </c:pt>
                <c:pt idx="77">
                  <c:v>151.35204177251657</c:v>
                </c:pt>
                <c:pt idx="78">
                  <c:v>151.36313970742745</c:v>
                </c:pt>
                <c:pt idx="79">
                  <c:v>151.37258686419386</c:v>
                </c:pt>
                <c:pt idx="80">
                  <c:v>151.38062862773111</c:v>
                </c:pt>
                <c:pt idx="81">
                  <c:v>151.38747395172496</c:v>
                </c:pt>
                <c:pt idx="82">
                  <c:v>151.39330075508286</c:v>
                </c:pt>
                <c:pt idx="83">
                  <c:v>151.39826052242722</c:v>
                </c:pt>
                <c:pt idx="84">
                  <c:v>151.40248222509044</c:v>
                </c:pt>
                <c:pt idx="85">
                  <c:v>151.40607566229582</c:v>
                </c:pt>
                <c:pt idx="86">
                  <c:v>151.40913430776925</c:v>
                </c:pt>
                <c:pt idx="87">
                  <c:v>151.41173773463274</c:v>
                </c:pt>
                <c:pt idx="88">
                  <c:v>151.41395368079756</c:v>
                </c:pt>
                <c:pt idx="89">
                  <c:v>151.41583980796693</c:v>
                </c:pt>
                <c:pt idx="90">
                  <c:v>151.41744519956424</c:v>
                </c:pt>
                <c:pt idx="91">
                  <c:v>151.41881163623734</c:v>
                </c:pt>
                <c:pt idx="92">
                  <c:v>151.41997468189538</c:v>
                </c:pt>
                <c:pt idx="93">
                  <c:v>151.42096460837033</c:v>
                </c:pt>
                <c:pt idx="94">
                  <c:v>151.42180718264498</c:v>
                </c:pt>
                <c:pt idx="95">
                  <c:v>151.42252433704721</c:v>
                </c:pt>
                <c:pt idx="96">
                  <c:v>151.42313473978976</c:v>
                </c:pt>
                <c:pt idx="97">
                  <c:v>151.42365428065938</c:v>
                </c:pt>
                <c:pt idx="98">
                  <c:v>151.42409648446454</c:v>
                </c:pt>
                <c:pt idx="99">
                  <c:v>151.4244728629784</c:v>
                </c:pt>
                <c:pt idx="100">
                  <c:v>151.42479321452234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A7A-48CE-9233-11FF8FF20EFC}"/>
            </c:ext>
          </c:extLst>
        </c:ser>
        <c:ser>
          <c:idx val="17"/>
          <c:order val="17"/>
          <c:tx>
            <c:strRef>
              <c:f>'[1]Data Table'!#REF!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'[1]Data Table'!#REF!</c:f>
              <c:numCache>
                <c:formatCode>0.00</c:formatCode>
                <c:ptCount val="1"/>
                <c:pt idx="0">
                  <c:v>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2-AA7A-48CE-9233-11FF8FF20EFC}"/>
            </c:ext>
          </c:extLst>
        </c:ser>
        <c:ser>
          <c:idx val="18"/>
          <c:order val="18"/>
          <c:tx>
            <c:strRef>
              <c:f>'[1]Data Table'!#REF!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Calculations!$B$954:$B$1054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'[1]Data Table'!#REF!</c:f>
              <c:numCache>
                <c:formatCode>0.00</c:formatCode>
                <c:ptCount val="1"/>
                <c:pt idx="0">
                  <c:v>1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3-AA7A-48CE-9233-11FF8FF20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07952"/>
        <c:axId val="59410762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Calculations!$C$953</c15:sqref>
                        </c15:formulaRef>
                      </c:ext>
                    </c:extLst>
                    <c:strCache>
                      <c:ptCount val="1"/>
                      <c:pt idx="0">
                        <c:v>Competitor Camera</c:v>
                      </c:pt>
                    </c:strCache>
                  </c:strRef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Calculations!$C$954:$C$1054</c15:sqref>
                        </c15:formulaRef>
                      </c:ext>
                    </c:extLst>
                    <c:numCache>
                      <c:formatCode>0.00E+00</c:formatCode>
                      <c:ptCount val="10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AA7A-48CE-9233-11FF8FF20EFC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A7A-48CE-9233-11FF8FF20EFC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A7A-48CE-9233-11FF8FF20EFC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Calculations!$G$953</c15:sqref>
                        </c15:formulaRef>
                      </c:ext>
                    </c:extLst>
                    <c:strCache>
                      <c:ptCount val="1"/>
                      <c:pt idx="0">
                        <c:v>Acuros® eSWIR (Low Gain)</c:v>
                      </c:pt>
                    </c:strCache>
                  </c:strRef>
                </c:tx>
                <c:spPr>
                  <a:ln w="19050" cap="rnd">
                    <a:solidFill>
                      <a:schemeClr val="accent5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Calculations!$G$954:$G$1054</c15:sqref>
                        </c15:formulaRef>
                      </c:ext>
                    </c:extLst>
                    <c:numCache>
                      <c:formatCode>0.00E+00</c:formatCode>
                      <c:ptCount val="101"/>
                      <c:pt idx="0">
                        <c:v>3.1894783755308471E-2</c:v>
                      </c:pt>
                      <c:pt idx="1">
                        <c:v>3.747252904485341E-2</c:v>
                      </c:pt>
                      <c:pt idx="2">
                        <c:v>4.402558989279904E-2</c:v>
                      </c:pt>
                      <c:pt idx="3">
                        <c:v>5.1724463533477719E-2</c:v>
                      </c:pt>
                      <c:pt idx="4">
                        <c:v>6.0769435166622067E-2</c:v>
                      </c:pt>
                      <c:pt idx="5">
                        <c:v>7.1395775795142294E-2</c:v>
                      </c:pt>
                      <c:pt idx="6">
                        <c:v>8.3879844591601249E-2</c:v>
                      </c:pt>
                      <c:pt idx="7">
                        <c:v>9.8546252262207451E-2</c:v>
                      </c:pt>
                      <c:pt idx="8">
                        <c:v>0.11577626858698302</c:v>
                      </c:pt>
                      <c:pt idx="9">
                        <c:v>0.13601768844790116</c:v>
                      </c:pt>
                      <c:pt idx="10">
                        <c:v>0.15979640689332228</c:v>
                      </c:pt>
                      <c:pt idx="11">
                        <c:v>0.18772999589100062</c:v>
                      </c:pt>
                      <c:pt idx="12">
                        <c:v>0.2205436242428942</c:v>
                      </c:pt>
                      <c:pt idx="13">
                        <c:v>0.25908871860543414</c:v>
                      </c:pt>
                      <c:pt idx="14">
                        <c:v>0.30436482868446108</c:v>
                      </c:pt>
                      <c:pt idx="15">
                        <c:v>0.35754523451355752</c:v>
                      </c:pt>
                      <c:pt idx="16">
                        <c:v>0.4200069193550231</c:v>
                      </c:pt>
                      <c:pt idx="17">
                        <c:v>0.49336562922264332</c:v>
                      </c:pt>
                      <c:pt idx="18">
                        <c:v>0.57951685022736821</c:v>
                      </c:pt>
                      <c:pt idx="19">
                        <c:v>0.68068365854840451</c:v>
                      </c:pt>
                      <c:pt idx="20">
                        <c:v>0.79947253504781346</c:v>
                      </c:pt>
                      <c:pt idx="21">
                        <c:v>0.93893838688337916</c:v>
                      </c:pt>
                      <c:pt idx="22">
                        <c:v>1.1026601803622915</c:v>
                      </c:pt>
                      <c:pt idx="23">
                        <c:v>1.2948287595665251</c:v>
                      </c:pt>
                      <c:pt idx="24">
                        <c:v>1.5203485985622092</c:v>
                      </c:pt>
                      <c:pt idx="25">
                        <c:v>1.7849554027247618</c:v>
                      </c:pt>
                      <c:pt idx="26">
                        <c:v>2.0953516240184054</c:v>
                      </c:pt>
                      <c:pt idx="27">
                        <c:v>2.4593620673745273</c:v>
                      </c:pt>
                      <c:pt idx="28">
                        <c:v>2.8861118145394569</c:v>
                      </c:pt>
                      <c:pt idx="29">
                        <c:v>3.3862286423046641</c:v>
                      </c:pt>
                      <c:pt idx="30">
                        <c:v>3.9720719165529115</c:v>
                      </c:pt>
                      <c:pt idx="31">
                        <c:v>4.6579895408465486</c:v>
                      </c:pt>
                      <c:pt idx="32">
                        <c:v>5.4606038516858906</c:v>
                      </c:pt>
                      <c:pt idx="33">
                        <c:v>6.3991262897114147</c:v>
                      </c:pt>
                      <c:pt idx="34">
                        <c:v>7.4956991313082364</c:v>
                      </c:pt>
                      <c:pt idx="35">
                        <c:v>8.7757604260704021</c:v>
                      </c:pt>
                      <c:pt idx="36">
                        <c:v>10.268425447452751</c:v>
                      </c:pt>
                      <c:pt idx="37">
                        <c:v>12.006874352907007</c:v>
                      </c:pt>
                      <c:pt idx="38">
                        <c:v>14.028731360518139</c:v>
                      </c:pt>
                      <c:pt idx="39">
                        <c:v>16.376415697761509</c:v>
                      </c:pt>
                      <c:pt idx="40">
                        <c:v>19.097439170692894</c:v>
                      </c:pt>
                      <c:pt idx="41">
                        <c:v>22.244620012994233</c:v>
                      </c:pt>
                      <c:pt idx="42">
                        <c:v>25.876178618052151</c:v>
                      </c:pt>
                      <c:pt idx="43">
                        <c:v>30.055679123551737</c:v>
                      </c:pt>
                      <c:pt idx="44">
                        <c:v>34.851783227037529</c:v>
                      </c:pt>
                      <c:pt idx="45">
                        <c:v>40.337790829680522</c:v>
                      </c:pt>
                      <c:pt idx="46">
                        <c:v>46.59095767630108</c:v>
                      </c:pt>
                      <c:pt idx="47">
                        <c:v>53.691603825012315</c:v>
                      </c:pt>
                      <c:pt idx="48">
                        <c:v>61.722057772671356</c:v>
                      </c:pt>
                      <c:pt idx="49">
                        <c:v>70.765516451502776</c:v>
                      </c:pt>
                      <c:pt idx="50">
                        <c:v>80.904935717466415</c:v>
                      </c:pt>
                      <c:pt idx="51">
                        <c:v>92.222091990261646</c:v>
                      </c:pt>
                      <c:pt idx="52">
                        <c:v>104.7969654125263</c:v>
                      </c:pt>
                      <c:pt idx="53">
                        <c:v>118.70758199775362</c:v>
                      </c:pt>
                      <c:pt idx="54">
                        <c:v>134.03041467457302</c:v>
                      </c:pt>
                      <c:pt idx="55">
                        <c:v>150.8413848284757</c:v>
                      </c:pt>
                      <c:pt idx="56">
                        <c:v>169.2174367809184</c:v>
                      </c:pt>
                      <c:pt idx="57">
                        <c:v>189.23859129537701</c:v>
                      </c:pt>
                      <c:pt idx="58">
                        <c:v>210.99033427515644</c:v>
                      </c:pt>
                      <c:pt idx="59">
                        <c:v>234.56617284636604</c:v>
                      </c:pt>
                      <c:pt idx="60">
                        <c:v>260.07019581394428</c:v>
                      </c:pt>
                      <c:pt idx="61">
                        <c:v>287.61950489886044</c:v>
                      </c:pt>
                      <c:pt idx="62">
                        <c:v>317.34642814751754</c:v>
                      </c:pt>
                      <c:pt idx="63">
                        <c:v>349.40047669334206</c:v>
                      </c:pt>
                      <c:pt idx="64">
                        <c:v>383.95005126330994</c:v>
                      </c:pt>
                      <c:pt idx="65">
                        <c:v>421.18393936541446</c:v>
                      </c:pt>
                      <c:pt idx="66">
                        <c:v>461.31266563332287</c:v>
                      </c:pt>
                      <c:pt idx="67">
                        <c:v>504.56976710609359</c:v>
                      </c:pt>
                      <c:pt idx="68">
                        <c:v>551.21306493949965</c:v>
                      </c:pt>
                      <c:pt idx="69">
                        <c:v>601.5259975173343</c:v>
                      </c:pt>
                      <c:pt idx="70">
                        <c:v>655.81907028017793</c:v>
                      </c:pt>
                      <c:pt idx="71">
                        <c:v>714.4314672456868</c:v>
                      </c:pt>
                      <c:pt idx="72">
                        <c:v>719.90163339808385</c:v>
                      </c:pt>
                      <c:pt idx="73">
                        <c:v>720.01974744896506</c:v>
                      </c:pt>
                      <c:pt idx="74">
                        <c:v>720.12030934773122</c:v>
                      </c:pt>
                      <c:pt idx="75">
                        <c:v>720.20592353657264</c:v>
                      </c:pt>
                      <c:pt idx="76">
                        <c:v>720.2788090680059</c:v>
                      </c:pt>
                      <c:pt idx="77">
                        <c:v>720.34085633881352</c:v>
                      </c:pt>
                      <c:pt idx="78">
                        <c:v>720.39367555316767</c:v>
                      </c:pt>
                      <c:pt idx="79">
                        <c:v>720.43863809820766</c:v>
                      </c:pt>
                      <c:pt idx="80">
                        <c:v>720.47691185233111</c:v>
                      </c:pt>
                      <c:pt idx="81">
                        <c:v>720.50949130411686</c:v>
                      </c:pt>
                      <c:pt idx="82">
                        <c:v>720.53722323605155</c:v>
                      </c:pt>
                      <c:pt idx="83">
                        <c:v>720.56082861999073</c:v>
                      </c:pt>
                      <c:pt idx="84">
                        <c:v>720.58092127864302</c:v>
                      </c:pt>
                      <c:pt idx="85">
                        <c:v>720.59802378749202</c:v>
                      </c:pt>
                      <c:pt idx="86">
                        <c:v>720.61258102288684</c:v>
                      </c:pt>
                      <c:pt idx="87">
                        <c:v>720.62497170301435</c:v>
                      </c:pt>
                      <c:pt idx="88">
                        <c:v>720.63551821787655</c:v>
                      </c:pt>
                      <c:pt idx="89">
                        <c:v>720.64449500104001</c:v>
                      </c:pt>
                      <c:pt idx="90">
                        <c:v>720.65213565883641</c:v>
                      </c:pt>
                      <c:pt idx="91">
                        <c:v>720.65863904096261</c:v>
                      </c:pt>
                      <c:pt idx="92">
                        <c:v>720.66417440933606</c:v>
                      </c:pt>
                      <c:pt idx="93">
                        <c:v>720.66888583890341</c:v>
                      </c:pt>
                      <c:pt idx="94">
                        <c:v>720.67289596435273</c:v>
                      </c:pt>
                      <c:pt idx="95">
                        <c:v>720.67630916981852</c:v>
                      </c:pt>
                      <c:pt idx="96">
                        <c:v>720.67921430429249</c:v>
                      </c:pt>
                      <c:pt idx="97">
                        <c:v>720.68168699320097</c:v>
                      </c:pt>
                      <c:pt idx="98">
                        <c:v>720.68379160615461</c:v>
                      </c:pt>
                      <c:pt idx="99">
                        <c:v>720.68558293197884</c:v>
                      </c:pt>
                      <c:pt idx="100">
                        <c:v>720.68710760454189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A7A-48CE-9233-11FF8FF20EF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A7A-48CE-9233-11FF8FF20EFC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AA7A-48CE-9233-11FF8FF20EFC}"/>
                  </c:ext>
                </c:extLst>
              </c15:ser>
            </c15:filteredScatterSeries>
            <c15:filteredScatte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AA7A-48CE-9233-11FF8FF20EF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AA7A-48CE-9233-11FF8FF20EF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6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AA7A-48CE-9233-11FF8FF20EFC}"/>
                  </c:ext>
                </c:extLst>
              </c15:ser>
            </c15:filteredScatterSeries>
            <c15:filteredScatter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1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AA7A-48CE-9233-11FF8FF20EFC}"/>
                  </c:ext>
                </c:extLst>
              </c15:ser>
            </c15:filteredScatterSeries>
            <c15:filteredScatter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AA7A-48CE-9233-11FF8FF20EF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AA7A-48CE-9233-11FF8FF20EF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AA7A-48CE-9233-11FF8FF20EFC}"/>
                  </c:ext>
                </c:extLst>
              </c15:ser>
            </c15:filteredScatterSeries>
            <c15:filteredScatterSeries>
              <c15:ser>
                <c:idx val="16"/>
                <c:order val="1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5">
                        <a:lumMod val="80000"/>
                        <a:lumOff val="2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AA7A-48CE-9233-11FF8FF20EFC}"/>
                  </c:ext>
                </c:extLst>
              </c15:ser>
            </c15:filteredScatterSeries>
            <c15:filteredScatterSeries>
              <c15:ser>
                <c:idx val="19"/>
                <c:order val="1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2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AA7A-48CE-9233-11FF8FF20EFC}"/>
                  </c:ext>
                </c:extLst>
              </c15:ser>
            </c15:filteredScatterSeries>
            <c15:filteredScatterSeries>
              <c15:ser>
                <c:idx val="20"/>
                <c:order val="2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3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AA7A-48CE-9233-11FF8FF20EFC}"/>
                  </c:ext>
                </c:extLst>
              </c15:ser>
            </c15:filteredScatterSeries>
            <c15:filteredScatterSeries>
              <c15:ser>
                <c:idx val="21"/>
                <c:order val="2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19050" cap="rnd">
                    <a:solidFill>
                      <a:schemeClr val="accent4">
                        <a:lumMod val="8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Calculations!$B$954:$B$1054</c15:sqref>
                        </c15:formulaRef>
                      </c:ext>
                    </c:extLst>
                    <c:numCache>
                      <c:formatCode>General</c:formatCode>
                      <c:ptCount val="101"/>
                      <c:pt idx="0">
                        <c:v>1.0000000000000001E-5</c:v>
                      </c:pt>
                      <c:pt idx="1">
                        <c:v>1.1748975549395296E-5</c:v>
                      </c:pt>
                      <c:pt idx="2">
                        <c:v>1.3803842646028849E-5</c:v>
                      </c:pt>
                      <c:pt idx="3">
                        <c:v>1.6218100973589302E-5</c:v>
                      </c:pt>
                      <c:pt idx="4">
                        <c:v>1.9054607179632474E-5</c:v>
                      </c:pt>
                      <c:pt idx="5">
                        <c:v>2.23872113856834E-5</c:v>
                      </c:pt>
                      <c:pt idx="6">
                        <c:v>2.6302679918953821E-5</c:v>
                      </c:pt>
                      <c:pt idx="7">
                        <c:v>3.0902954325135914E-5</c:v>
                      </c:pt>
                      <c:pt idx="8">
                        <c:v>3.630780547701014E-5</c:v>
                      </c:pt>
                      <c:pt idx="9">
                        <c:v>4.2657951880159264E-5</c:v>
                      </c:pt>
                      <c:pt idx="10">
                        <c:v>5.0118723362727245E-5</c:v>
                      </c:pt>
                      <c:pt idx="11">
                        <c:v>5.8884365535558901E-5</c:v>
                      </c:pt>
                      <c:pt idx="12">
                        <c:v>6.9183097091893653E-5</c:v>
                      </c:pt>
                      <c:pt idx="13">
                        <c:v>8.1283051616409932E-5</c:v>
                      </c:pt>
                      <c:pt idx="14">
                        <c:v>9.5499258602143648E-5</c:v>
                      </c:pt>
                      <c:pt idx="15">
                        <c:v>1.1220184543019637E-4</c:v>
                      </c:pt>
                      <c:pt idx="16">
                        <c:v>1.3182567385564071E-4</c:v>
                      </c:pt>
                      <c:pt idx="17">
                        <c:v>1.5488166189124819E-4</c:v>
                      </c:pt>
                      <c:pt idx="18">
                        <c:v>1.8197008586099835E-4</c:v>
                      </c:pt>
                      <c:pt idx="19">
                        <c:v>2.1379620895022326E-4</c:v>
                      </c:pt>
                      <c:pt idx="20">
                        <c:v>2.5118864315095812E-4</c:v>
                      </c:pt>
                      <c:pt idx="21">
                        <c:v>2.9512092266663868E-4</c:v>
                      </c:pt>
                      <c:pt idx="22">
                        <c:v>3.4673685045253169E-4</c:v>
                      </c:pt>
                      <c:pt idx="23">
                        <c:v>4.0738027780411282E-4</c:v>
                      </c:pt>
                      <c:pt idx="24">
                        <c:v>4.7863009232263837E-4</c:v>
                      </c:pt>
                      <c:pt idx="25">
                        <c:v>5.6234132519034921E-4</c:v>
                      </c:pt>
                      <c:pt idx="26">
                        <c:v>6.6069344800759626E-4</c:v>
                      </c:pt>
                      <c:pt idx="27">
                        <c:v>7.7624711662869226E-4</c:v>
                      </c:pt>
                      <c:pt idx="28">
                        <c:v>9.120108393559105E-4</c:v>
                      </c:pt>
                      <c:pt idx="29">
                        <c:v>1.0715193052376066E-3</c:v>
                      </c:pt>
                      <c:pt idx="30">
                        <c:v>1.2589254117941677E-3</c:v>
                      </c:pt>
                      <c:pt idx="31">
                        <c:v>1.4791083881682085E-3</c:v>
                      </c:pt>
                      <c:pt idx="32">
                        <c:v>1.7378008287493754E-3</c:v>
                      </c:pt>
                      <c:pt idx="33">
                        <c:v>2.0417379446695297E-3</c:v>
                      </c:pt>
                      <c:pt idx="34">
                        <c:v>2.3988329190194912E-3</c:v>
                      </c:pt>
                      <c:pt idx="35">
                        <c:v>2.8183829312644535E-3</c:v>
                      </c:pt>
                      <c:pt idx="36">
                        <c:v>3.3113112148259109E-3</c:v>
                      </c:pt>
                      <c:pt idx="37">
                        <c:v>3.8904514499428066E-3</c:v>
                      </c:pt>
                      <c:pt idx="38">
                        <c:v>4.5708818961487522E-3</c:v>
                      </c:pt>
                      <c:pt idx="39">
                        <c:v>5.3703179637025304E-3</c:v>
                      </c:pt>
                      <c:pt idx="40">
                        <c:v>6.3095734448019381E-3</c:v>
                      </c:pt>
                      <c:pt idx="41">
                        <c:v>7.4131024130091767E-3</c:v>
                      </c:pt>
                      <c:pt idx="42">
                        <c:v>8.7096358995608098E-3</c:v>
                      </c:pt>
                      <c:pt idx="43">
                        <c:v>1.0232929922807547E-2</c:v>
                      </c:pt>
                      <c:pt idx="44">
                        <c:v>1.2022644346174128E-2</c:v>
                      </c:pt>
                      <c:pt idx="45">
                        <c:v>1.4125375446227545E-2</c:v>
                      </c:pt>
                      <c:pt idx="46">
                        <c:v>1.6595869074375613E-2</c:v>
                      </c:pt>
                      <c:pt idx="47">
                        <c:v>1.9498445997580448E-2</c:v>
                      </c:pt>
                      <c:pt idx="48">
                        <c:v>2.2908676527677727E-2</c:v>
                      </c:pt>
                      <c:pt idx="49">
                        <c:v>2.6915348039269163E-2</c:v>
                      </c:pt>
                      <c:pt idx="50">
                        <c:v>3.1622776601683798E-2</c:v>
                      </c:pt>
                      <c:pt idx="51">
                        <c:v>3.715352290971724E-2</c:v>
                      </c:pt>
                      <c:pt idx="52">
                        <c:v>4.3651583224016632E-2</c:v>
                      </c:pt>
                      <c:pt idx="53">
                        <c:v>5.1286138399136497E-2</c:v>
                      </c:pt>
                      <c:pt idx="54">
                        <c:v>6.0255958607435857E-2</c:v>
                      </c:pt>
                      <c:pt idx="55">
                        <c:v>7.079457843841383E-2</c:v>
                      </c:pt>
                      <c:pt idx="56">
                        <c:v>8.3176377110267249E-2</c:v>
                      </c:pt>
                      <c:pt idx="57">
                        <c:v>9.7723722095581E-2</c:v>
                      </c:pt>
                      <c:pt idx="58">
                        <c:v>0.11481536214968832</c:v>
                      </c:pt>
                      <c:pt idx="59">
                        <c:v>0.1348962882591653</c:v>
                      </c:pt>
                      <c:pt idx="60">
                        <c:v>0.15848931924611148</c:v>
                      </c:pt>
                      <c:pt idx="61">
                        <c:v>0.18620871366628677</c:v>
                      </c:pt>
                      <c:pt idx="62">
                        <c:v>0.21877616239495551</c:v>
                      </c:pt>
                      <c:pt idx="63">
                        <c:v>0.2570395782768865</c:v>
                      </c:pt>
                      <c:pt idx="64">
                        <c:v>0.3019951720402016</c:v>
                      </c:pt>
                      <c:pt idx="65">
                        <c:v>0.3548133892335758</c:v>
                      </c:pt>
                      <c:pt idx="66">
                        <c:v>0.41686938347033553</c:v>
                      </c:pt>
                      <c:pt idx="67">
                        <c:v>0.48977881936844692</c:v>
                      </c:pt>
                      <c:pt idx="68">
                        <c:v>0.57543993733715737</c:v>
                      </c:pt>
                      <c:pt idx="69">
                        <c:v>0.67608297539198181</c:v>
                      </c:pt>
                      <c:pt idx="70">
                        <c:v>0.79432823472428116</c:v>
                      </c:pt>
                      <c:pt idx="71">
                        <c:v>0.93325430079699156</c:v>
                      </c:pt>
                      <c:pt idx="72">
                        <c:v>1.0964781961431849</c:v>
                      </c:pt>
                      <c:pt idx="73">
                        <c:v>1.2882495516931352</c:v>
                      </c:pt>
                      <c:pt idx="74">
                        <c:v>1.5135612484362084</c:v>
                      </c:pt>
                      <c:pt idx="75">
                        <c:v>1.7782794100389221</c:v>
                      </c:pt>
                      <c:pt idx="76">
                        <c:v>2.089296130854041</c:v>
                      </c:pt>
                      <c:pt idx="77">
                        <c:v>2.4547089156850306</c:v>
                      </c:pt>
                      <c:pt idx="78">
                        <c:v>2.8840315031266091</c:v>
                      </c:pt>
                      <c:pt idx="79">
                        <c:v>3.3884415613920273</c:v>
                      </c:pt>
                      <c:pt idx="80">
                        <c:v>3.9810717055349789</c:v>
                      </c:pt>
                      <c:pt idx="81">
                        <c:v>4.6773514128719871</c:v>
                      </c:pt>
                      <c:pt idx="82">
                        <c:v>5.4954087385762476</c:v>
                      </c:pt>
                      <c:pt idx="83">
                        <c:v>6.4565422903465528</c:v>
                      </c:pt>
                      <c:pt idx="84">
                        <c:v>7.5857757502918428</c:v>
                      </c:pt>
                      <c:pt idx="85">
                        <c:v>8.9125093813374558</c:v>
                      </c:pt>
                      <c:pt idx="86">
                        <c:v>10.471285480509009</c:v>
                      </c:pt>
                      <c:pt idx="87">
                        <c:v>12.302687708123822</c:v>
                      </c:pt>
                      <c:pt idx="88">
                        <c:v>14.454397707459274</c:v>
                      </c:pt>
                      <c:pt idx="89">
                        <c:v>16.982436524617459</c:v>
                      </c:pt>
                      <c:pt idx="90">
                        <c:v>19.952623149688801</c:v>
                      </c:pt>
                      <c:pt idx="91">
                        <c:v>23.442288153199254</c:v>
                      </c:pt>
                      <c:pt idx="92">
                        <c:v>27.542287033381683</c:v>
                      </c:pt>
                      <c:pt idx="93">
                        <c:v>32.359365692962889</c:v>
                      </c:pt>
                      <c:pt idx="94">
                        <c:v>38.018939632056096</c:v>
                      </c:pt>
                      <c:pt idx="95">
                        <c:v>44.668359215096331</c:v>
                      </c:pt>
                      <c:pt idx="96">
                        <c:v>52.48074602497725</c:v>
                      </c:pt>
                      <c:pt idx="97">
                        <c:v>61.659500186148271</c:v>
                      </c:pt>
                      <c:pt idx="98">
                        <c:v>72.443596007499025</c:v>
                      </c:pt>
                      <c:pt idx="99">
                        <c:v>85.113803820237763</c:v>
                      </c:pt>
                      <c:pt idx="100">
                        <c:v>100.00000000000001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'[1]Data Table'!#REF!</c15:sqref>
                        </c15:formulaRef>
                      </c:ext>
                    </c:extLst>
                    <c:numCache>
                      <c:formatCode>0.00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AA7A-48CE-9233-11FF8FF20EFC}"/>
                  </c:ext>
                </c:extLst>
              </c15:ser>
            </c15:filteredScatterSeries>
          </c:ext>
        </c:extLst>
      </c:scatterChart>
      <c:valAx>
        <c:axId val="5941079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Irradiance at sensor surface [W/m^2]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624"/>
        <c:crosses val="autoZero"/>
        <c:crossBetween val="midCat"/>
      </c:valAx>
      <c:valAx>
        <c:axId val="594107624"/>
        <c:scaling>
          <c:logBase val="10"/>
          <c:orientation val="minMax"/>
          <c:min val="1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SNR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952"/>
        <c:crossesAt val="1.0000000000000003E-4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6833090308155927"/>
          <c:y val="0.1171705892305815"/>
          <c:w val="0.21805692720729825"/>
          <c:h val="0.842124977137182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Calculations!$O$1</c:f>
          <c:strCache>
            <c:ptCount val="1"/>
            <c:pt idx="0">
              <c:v>Acuros® eSWIR Signal to Noise Ratio @10ms exposure with 1850nm</c:v>
            </c:pt>
          </c:strCache>
        </c:strRef>
      </c:tx>
      <c:layout>
        <c:manualLayout>
          <c:xMode val="edge"/>
          <c:yMode val="edge"/>
          <c:x val="0.16398726312519415"/>
          <c:y val="3.13675285290397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19131129809473"/>
          <c:y val="9.6520026174977486E-2"/>
          <c:w val="0.8269919050193284"/>
          <c:h val="0.6881255612098347"/>
        </c:manualLayout>
      </c:layout>
      <c:scatterChart>
        <c:scatterStyle val="lineMarker"/>
        <c:varyColors val="0"/>
        <c:ser>
          <c:idx val="4"/>
          <c:order val="0"/>
          <c:tx>
            <c:strRef>
              <c:f>Calculations!$G$541</c:f>
              <c:strCache>
                <c:ptCount val="1"/>
                <c:pt idx="0">
                  <c:v>Acuros® eSWIR (Low Gain)</c:v>
                </c:pt>
              </c:strCache>
              <c:extLst xmlns:c15="http://schemas.microsoft.com/office/drawing/2012/chart"/>
            </c:strRef>
          </c:tx>
          <c:spPr>
            <a:ln w="50800" cap="rnd">
              <a:solidFill>
                <a:srgbClr val="FF7C8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Calculations!$G$542:$G$642</c:f>
              <c:numCache>
                <c:formatCode>0.00E+00</c:formatCode>
                <c:ptCount val="101"/>
                <c:pt idx="0">
                  <c:v>-29.925606759873574</c:v>
                </c:pt>
                <c:pt idx="1">
                  <c:v>-28.525739902116936</c:v>
                </c:pt>
                <c:pt idx="2">
                  <c:v>-27.125896325398276</c:v>
                </c:pt>
                <c:pt idx="3">
                  <c:v>-25.726080099531096</c:v>
                </c:pt>
                <c:pt idx="4">
                  <c:v>-24.326296005375291</c:v>
                </c:pt>
                <c:pt idx="5">
                  <c:v>-22.926549658910844</c:v>
                </c:pt>
                <c:pt idx="6">
                  <c:v>-21.526847656902724</c:v>
                </c:pt>
                <c:pt idx="7">
                  <c:v>-20.127197747892072</c:v>
                </c:pt>
                <c:pt idx="8">
                  <c:v>-18.727609032885976</c:v>
                </c:pt>
                <c:pt idx="9">
                  <c:v>-17.328092200861541</c:v>
                </c:pt>
                <c:pt idx="10">
                  <c:v>-15.928659805064685</c:v>
                </c:pt>
                <c:pt idx="11">
                  <c:v>-14.529326587089187</c:v>
                </c:pt>
                <c:pt idx="12">
                  <c:v>-13.130109856886529</c:v>
                </c:pt>
                <c:pt idx="13">
                  <c:v>-11.73102993820507</c:v>
                </c:pt>
                <c:pt idx="14">
                  <c:v>-10.332110690510984</c:v>
                </c:pt>
                <c:pt idx="15">
                  <c:v>-8.9333801202294154</c:v>
                </c:pt>
                <c:pt idx="16">
                  <c:v>-7.5348710961871497</c:v>
                </c:pt>
                <c:pt idx="17">
                  <c:v>-6.1366221864629766</c:v>
                </c:pt>
                <c:pt idx="18">
                  <c:v>-4.7386786364796958</c:v>
                </c:pt>
                <c:pt idx="19">
                  <c:v>-3.3410935111177817</c:v>
                </c:pt>
                <c:pt idx="20">
                  <c:v>-1.943929026899325</c:v>
                </c:pt>
                <c:pt idx="21">
                  <c:v>-0.54725810386797413</c:v>
                </c:pt>
                <c:pt idx="22">
                  <c:v>0.84883382936294216</c:v>
                </c:pt>
                <c:pt idx="23">
                  <c:v>2.2442467398861674</c:v>
                </c:pt>
                <c:pt idx="24">
                  <c:v>3.6388635625024697</c:v>
                </c:pt>
                <c:pt idx="25">
                  <c:v>5.0325473939222025</c:v>
                </c:pt>
                <c:pt idx="26">
                  <c:v>6.4251382601949594</c:v>
                </c:pt>
                <c:pt idx="27">
                  <c:v>7.8164494059052316</c:v>
                </c:pt>
                <c:pt idx="28">
                  <c:v>9.206263052798846</c:v>
                </c:pt>
                <c:pt idx="29">
                  <c:v>10.594325577164208</c:v>
                </c:pt>
                <c:pt idx="30">
                  <c:v>11.980342060713298</c:v>
                </c:pt>
                <c:pt idx="31">
                  <c:v>13.363970180505101</c:v>
                </c:pt>
                <c:pt idx="32">
                  <c:v>14.744813421693017</c:v>
                </c:pt>
                <c:pt idx="33">
                  <c:v>16.122413625115126</c:v>
                </c:pt>
                <c:pt idx="34">
                  <c:v>17.496242923029445</c:v>
                </c:pt>
                <c:pt idx="35">
                  <c:v>18.865695174068243</c:v>
                </c:pt>
                <c:pt idx="36">
                  <c:v>20.23007708634043</c:v>
                </c:pt>
                <c:pt idx="37">
                  <c:v>21.588599318821839</c:v>
                </c:pt>
                <c:pt idx="38">
                  <c:v>22.940367977890133</c:v>
                </c:pt>
                <c:pt idx="39">
                  <c:v>24.284377077886976</c:v>
                </c:pt>
                <c:pt idx="40">
                  <c:v>25.619502707677306</c:v>
                </c:pt>
                <c:pt idx="41">
                  <c:v>26.944499828861037</c:v>
                </c:pt>
                <c:pt idx="42">
                  <c:v>28.258002806523663</c:v>
                </c:pt>
                <c:pt idx="43">
                  <c:v>29.558530910460618</c:v>
                </c:pt>
                <c:pt idx="44">
                  <c:v>30.844500082453528</c:v>
                </c:pt>
                <c:pt idx="45">
                  <c:v>32.11424219248223</c:v>
                </c:pt>
                <c:pt idx="46">
                  <c:v>33.366032749105408</c:v>
                </c:pt>
                <c:pt idx="47">
                  <c:v>34.598127539853174</c:v>
                </c:pt>
                <c:pt idx="48">
                  <c:v>35.808807934477649</c:v>
                </c:pt>
                <c:pt idx="49">
                  <c:v>36.996433610549431</c:v>
                </c:pt>
                <c:pt idx="50">
                  <c:v>38.15950034311647</c:v>
                </c:pt>
                <c:pt idx="51">
                  <c:v>39.296699392914356</c:v>
                </c:pt>
                <c:pt idx="52">
                  <c:v>40.406974140802312</c:v>
                </c:pt>
                <c:pt idx="53">
                  <c:v>41.489569175153456</c:v>
                </c:pt>
                <c:pt idx="54">
                  <c:v>42.544067224984758</c:v>
                </c:pt>
                <c:pt idx="55">
                  <c:v>43.57041021752562</c:v>
                </c:pt>
                <c:pt idx="56">
                  <c:v>44.568902245875989</c:v>
                </c:pt>
                <c:pt idx="57">
                  <c:v>45.540194129432749</c:v>
                </c:pt>
                <c:pt idx="58">
                  <c:v>46.485251203857715</c:v>
                </c:pt>
                <c:pt idx="59">
                  <c:v>47.405307640209735</c:v>
                </c:pt>
                <c:pt idx="60">
                  <c:v>48.301811693268</c:v>
                </c:pt>
                <c:pt idx="61">
                  <c:v>49.176366687256738</c:v>
                </c:pt>
                <c:pt idx="62">
                  <c:v>50.030672290620231</c:v>
                </c:pt>
                <c:pt idx="63">
                  <c:v>50.866469863261472</c:v>
                </c:pt>
                <c:pt idx="64">
                  <c:v>51.685494598201316</c:v>
                </c:pt>
                <c:pt idx="65">
                  <c:v>52.489436045237582</c:v>
                </c:pt>
                <c:pt idx="66">
                  <c:v>53.279907572076446</c:v>
                </c:pt>
                <c:pt idx="67">
                  <c:v>54.058424496665211</c:v>
                </c:pt>
                <c:pt idx="68">
                  <c:v>54.826390054765227</c:v>
                </c:pt>
                <c:pt idx="69">
                  <c:v>55.585088039480119</c:v>
                </c:pt>
                <c:pt idx="70">
                  <c:v>56.335680823581605</c:v>
                </c:pt>
                <c:pt idx="71">
                  <c:v>57.079211497402525</c:v>
                </c:pt>
                <c:pt idx="72">
                  <c:v>57.145463178878266</c:v>
                </c:pt>
                <c:pt idx="73">
                  <c:v>57.146888153361743</c:v>
                </c:pt>
                <c:pt idx="74">
                  <c:v>57.148101187540988</c:v>
                </c:pt>
                <c:pt idx="75">
                  <c:v>57.149133780546137</c:v>
                </c:pt>
                <c:pt idx="76">
                  <c:v>57.150012756447026</c:v>
                </c:pt>
                <c:pt idx="77">
                  <c:v>57.15076095634997</c:v>
                </c:pt>
                <c:pt idx="78">
                  <c:v>57.151397828524118</c:v>
                </c:pt>
                <c:pt idx="79">
                  <c:v>57.15193993144684</c:v>
                </c:pt>
                <c:pt idx="80">
                  <c:v>57.152401362520216</c:v>
                </c:pt>
                <c:pt idx="81">
                  <c:v>57.152794123370853</c:v>
                </c:pt>
                <c:pt idx="82">
                  <c:v>57.153128431062392</c:v>
                </c:pt>
                <c:pt idx="83">
                  <c:v>57.153412983191949</c:v>
                </c:pt>
                <c:pt idx="84">
                  <c:v>57.15365518367723</c:v>
                </c:pt>
                <c:pt idx="85">
                  <c:v>57.153861335043672</c:v>
                </c:pt>
                <c:pt idx="86">
                  <c:v>57.154036802167852</c:v>
                </c:pt>
                <c:pt idx="87">
                  <c:v>57.154186151704195</c:v>
                </c:pt>
                <c:pt idx="88">
                  <c:v>57.154313270798625</c:v>
                </c:pt>
                <c:pt idx="89">
                  <c:v>57.154421468160905</c:v>
                </c:pt>
                <c:pt idx="90">
                  <c:v>57.154513560113344</c:v>
                </c:pt>
                <c:pt idx="91">
                  <c:v>57.154591943846285</c:v>
                </c:pt>
                <c:pt idx="92">
                  <c:v>57.15465865978021</c:v>
                </c:pt>
                <c:pt idx="93">
                  <c:v>57.154715444653029</c:v>
                </c:pt>
                <c:pt idx="94">
                  <c:v>57.154763776710737</c:v>
                </c:pt>
                <c:pt idx="95">
                  <c:v>57.154804914175386</c:v>
                </c:pt>
                <c:pt idx="96">
                  <c:v>57.15483992798984</c:v>
                </c:pt>
                <c:pt idx="97">
                  <c:v>57.154869729690375</c:v>
                </c:pt>
                <c:pt idx="98">
                  <c:v>57.154895095131842</c:v>
                </c:pt>
                <c:pt idx="99">
                  <c:v>57.154916684682291</c:v>
                </c:pt>
                <c:pt idx="100">
                  <c:v>57.154935060412186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4-3C5A-4E1D-99FD-B23C7DD6EF50}"/>
            </c:ext>
          </c:extLst>
        </c:ser>
        <c:ser>
          <c:idx val="5"/>
          <c:order val="1"/>
          <c:tx>
            <c:strRef>
              <c:f>Calculations!$H$541</c:f>
              <c:strCache>
                <c:ptCount val="1"/>
                <c:pt idx="0">
                  <c:v>Acuros® eSWIR (Medium Gain)</c:v>
                </c:pt>
              </c:strCache>
              <c:extLst xmlns:c15="http://schemas.microsoft.com/office/drawing/2012/chart"/>
            </c:strRef>
          </c:tx>
          <c:spPr>
            <a:ln w="50800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Calculations!$H$542:$H$642</c:f>
              <c:numCache>
                <c:formatCode>0.00E+00</c:formatCode>
                <c:ptCount val="101"/>
                <c:pt idx="0">
                  <c:v>-22.322077670373332</c:v>
                </c:pt>
                <c:pt idx="1">
                  <c:v>-20.922844390916588</c:v>
                </c:pt>
                <c:pt idx="2">
                  <c:v>-19.523745036100976</c:v>
                </c:pt>
                <c:pt idx="3">
                  <c:v>-18.12480296334742</c:v>
                </c:pt>
                <c:pt idx="4">
                  <c:v>-16.726045590314282</c:v>
                </c:pt>
                <c:pt idx="5">
                  <c:v>-15.32750509558281</c:v>
                </c:pt>
                <c:pt idx="6">
                  <c:v>-13.929219238323714</c:v>
                </c:pt>
                <c:pt idx="7">
                  <c:v>-12.531232316412218</c:v>
                </c:pt>
                <c:pt idx="8">
                  <c:v>-11.133596285362275</c:v>
                </c:pt>
                <c:pt idx="9">
                  <c:v>-9.7363720636766562</c:v>
                </c:pt>
                <c:pt idx="10">
                  <c:v>-8.3396310537476364</c:v>
                </c:pt>
                <c:pt idx="11">
                  <c:v>-6.9434569112570577</c:v>
                </c:pt>
                <c:pt idx="12">
                  <c:v>-5.5479476000416996</c:v>
                </c:pt>
                <c:pt idx="13">
                  <c:v>-4.1532177734828686</c:v>
                </c:pt>
                <c:pt idx="14">
                  <c:v>-2.759401527445156</c:v>
                </c:pt>
                <c:pt idx="15">
                  <c:v>-1.3666555733218821</c:v>
                </c:pt>
                <c:pt idx="16">
                  <c:v>2.4837117604626834E-2</c:v>
                </c:pt>
                <c:pt idx="17">
                  <c:v>1.4148631461456576</c:v>
                </c:pt>
                <c:pt idx="18">
                  <c:v>2.8031739424494138</c:v>
                </c:pt>
                <c:pt idx="19">
                  <c:v>4.1894804022611769</c:v>
                </c:pt>
                <c:pt idx="20">
                  <c:v>5.5734468659323486</c:v>
                </c:pt>
                <c:pt idx="21">
                  <c:v>6.9546844210264105</c:v>
                </c:pt>
                <c:pt idx="22">
                  <c:v>8.3327435361156894</c:v>
                </c:pt>
                <c:pt idx="23">
                  <c:v>9.7071060727248</c:v>
                </c:pt>
                <c:pt idx="24">
                  <c:v>11.077176777754197</c:v>
                </c:pt>
                <c:pt idx="25">
                  <c:v>12.442274433706968</c:v>
                </c:pt>
                <c:pt idx="26">
                  <c:v>13.801622941996436</c:v>
                </c:pt>
                <c:pt idx="27">
                  <c:v>15.154342737891069</c:v>
                </c:pt>
                <c:pt idx="28">
                  <c:v>16.499443084458605</c:v>
                </c:pt>
                <c:pt idx="29">
                  <c:v>17.835815963607725</c:v>
                </c:pt>
                <c:pt idx="30">
                  <c:v>19.16223246549108</c:v>
                </c:pt>
                <c:pt idx="31">
                  <c:v>20.477342755347546</c:v>
                </c:pt>
                <c:pt idx="32">
                  <c:v>21.779680841100223</c:v>
                </c:pt>
                <c:pt idx="33">
                  <c:v>23.067675435959526</c:v>
                </c:pt>
                <c:pt idx="34">
                  <c:v>24.339668158027571</c:v>
                </c:pt>
                <c:pt idx="35">
                  <c:v>25.593940078793818</c:v>
                </c:pt>
                <c:pt idx="36">
                  <c:v>26.828747175757602</c:v>
                </c:pt>
                <c:pt idx="37">
                  <c:v>28.042364534902539</c:v>
                </c:pt>
                <c:pt idx="38">
                  <c:v>29.233138202494132</c:v>
                </c:pt>
                <c:pt idx="39">
                  <c:v>30.399542479602122</c:v>
                </c:pt>
                <c:pt idx="40">
                  <c:v>31.540239332955281</c:v>
                </c:pt>
                <c:pt idx="41">
                  <c:v>32.654135666514641</c:v>
                </c:pt>
                <c:pt idx="42">
                  <c:v>33.740433686007357</c:v>
                </c:pt>
                <c:pt idx="43">
                  <c:v>34.79866968443104</c:v>
                </c:pt>
                <c:pt idx="44">
                  <c:v>35.82873737064066</c:v>
                </c:pt>
                <c:pt idx="45">
                  <c:v>36.830893297987572</c:v>
                </c:pt>
                <c:pt idx="46">
                  <c:v>37.805743812983977</c:v>
                </c:pt>
                <c:pt idx="47">
                  <c:v>38.754214911181293</c:v>
                </c:pt>
                <c:pt idx="48">
                  <c:v>39.67750810703982</c:v>
                </c:pt>
                <c:pt idx="49">
                  <c:v>40.577046610496701</c:v>
                </c:pt>
                <c:pt idx="50">
                  <c:v>41.454416604629003</c:v>
                </c:pt>
                <c:pt idx="51">
                  <c:v>42.311308243800084</c:v>
                </c:pt>
                <c:pt idx="52">
                  <c:v>43.149460279483229</c:v>
                </c:pt>
                <c:pt idx="53">
                  <c:v>43.970611185182442</c:v>
                </c:pt>
                <c:pt idx="54">
                  <c:v>44.776458515774351</c:v>
                </c:pt>
                <c:pt idx="55">
                  <c:v>45.568627183170889</c:v>
                </c:pt>
                <c:pt idx="56">
                  <c:v>46.348646476827739</c:v>
                </c:pt>
                <c:pt idx="57">
                  <c:v>47.117935054142272</c:v>
                </c:pt>
                <c:pt idx="58">
                  <c:v>47.877792768194958</c:v>
                </c:pt>
                <c:pt idx="59">
                  <c:v>48.62939805066538</c:v>
                </c:pt>
                <c:pt idx="60">
                  <c:v>49.373809573242951</c:v>
                </c:pt>
                <c:pt idx="61">
                  <c:v>50.111971017796186</c:v>
                </c:pt>
                <c:pt idx="62">
                  <c:v>50.171434589089358</c:v>
                </c:pt>
                <c:pt idx="63">
                  <c:v>50.178547272599417</c:v>
                </c:pt>
                <c:pt idx="64">
                  <c:v>50.184605739877782</c:v>
                </c:pt>
                <c:pt idx="65">
                  <c:v>50.189765662972448</c:v>
                </c:pt>
                <c:pt idx="66">
                  <c:v>50.194159885884275</c:v>
                </c:pt>
                <c:pt idx="67">
                  <c:v>50.197901728243757</c:v>
                </c:pt>
                <c:pt idx="68">
                  <c:v>50.201087822990004</c:v>
                </c:pt>
                <c:pt idx="69">
                  <c:v>50.203800550412872</c:v>
                </c:pt>
                <c:pt idx="70">
                  <c:v>50.206110123529257</c:v>
                </c:pt>
                <c:pt idx="71">
                  <c:v>50.208076372967689</c:v>
                </c:pt>
                <c:pt idx="72">
                  <c:v>50.209750273377139</c:v>
                </c:pt>
                <c:pt idx="73">
                  <c:v>50.211175247860623</c:v>
                </c:pt>
                <c:pt idx="74">
                  <c:v>50.212388282039868</c:v>
                </c:pt>
                <c:pt idx="75">
                  <c:v>50.21342087504501</c:v>
                </c:pt>
                <c:pt idx="76">
                  <c:v>50.214299850945906</c:v>
                </c:pt>
                <c:pt idx="77">
                  <c:v>50.215048050848843</c:v>
                </c:pt>
                <c:pt idx="78">
                  <c:v>50.215684923022998</c:v>
                </c:pt>
                <c:pt idx="79">
                  <c:v>50.216227025945713</c:v>
                </c:pt>
                <c:pt idx="80">
                  <c:v>50.216688457019096</c:v>
                </c:pt>
                <c:pt idx="81">
                  <c:v>50.217081217869726</c:v>
                </c:pt>
                <c:pt idx="82">
                  <c:v>50.217415525561258</c:v>
                </c:pt>
                <c:pt idx="83">
                  <c:v>50.217700077690814</c:v>
                </c:pt>
                <c:pt idx="84">
                  <c:v>50.21794227817611</c:v>
                </c:pt>
                <c:pt idx="85">
                  <c:v>50.218148429542552</c:v>
                </c:pt>
                <c:pt idx="86">
                  <c:v>50.218323896666718</c:v>
                </c:pt>
                <c:pt idx="87">
                  <c:v>50.218473246203068</c:v>
                </c:pt>
                <c:pt idx="88">
                  <c:v>50.218600365297505</c:v>
                </c:pt>
                <c:pt idx="89">
                  <c:v>50.218708562659771</c:v>
                </c:pt>
                <c:pt idx="90">
                  <c:v>50.218800654612217</c:v>
                </c:pt>
                <c:pt idx="91">
                  <c:v>50.21887903834515</c:v>
                </c:pt>
                <c:pt idx="92">
                  <c:v>50.218945754279083</c:v>
                </c:pt>
                <c:pt idx="93">
                  <c:v>50.219002539151909</c:v>
                </c:pt>
                <c:pt idx="94">
                  <c:v>50.219050871209618</c:v>
                </c:pt>
                <c:pt idx="95">
                  <c:v>50.219092008674266</c:v>
                </c:pt>
                <c:pt idx="96">
                  <c:v>50.219127022488706</c:v>
                </c:pt>
                <c:pt idx="97">
                  <c:v>50.219156824189241</c:v>
                </c:pt>
                <c:pt idx="98">
                  <c:v>50.219182189630722</c:v>
                </c:pt>
                <c:pt idx="99">
                  <c:v>50.219203779181171</c:v>
                </c:pt>
                <c:pt idx="100">
                  <c:v>50.219222154911058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5-3C5A-4E1D-99FD-B23C7DD6EF50}"/>
            </c:ext>
          </c:extLst>
        </c:ser>
        <c:ser>
          <c:idx val="6"/>
          <c:order val="2"/>
          <c:tx>
            <c:strRef>
              <c:f>Calculations!$I$541</c:f>
              <c:strCache>
                <c:ptCount val="1"/>
                <c:pt idx="0">
                  <c:v>Acuros® eSWIR (High Gain)</c:v>
                </c:pt>
              </c:strCache>
              <c:extLst xmlns:c15="http://schemas.microsoft.com/office/drawing/2012/chart"/>
            </c:strRef>
          </c:tx>
          <c:spPr>
            <a:ln w="508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Calculations!$I$542:$I$642</c:f>
              <c:numCache>
                <c:formatCode>0.00E+00</c:formatCode>
                <c:ptCount val="101"/>
                <c:pt idx="0">
                  <c:v>-20.947202885852697</c:v>
                </c:pt>
                <c:pt idx="1">
                  <c:v>-19.548255114938137</c:v>
                </c:pt>
                <c:pt idx="2">
                  <c:v>-18.149491050685441</c:v>
                </c:pt>
                <c:pt idx="3">
                  <c:v>-16.75094269933313</c:v>
                </c:pt>
                <c:pt idx="4">
                  <c:v>-15.352647618074256</c:v>
                </c:pt>
                <c:pt idx="5">
                  <c:v>-13.954649868179782</c:v>
                </c:pt>
                <c:pt idx="6">
                  <c:v>-12.557001128139877</c:v>
                </c:pt>
                <c:pt idx="7">
                  <c:v>-11.159761992306452</c:v>
                </c:pt>
                <c:pt idx="8">
                  <c:v>-9.7630034840480775</c:v>
                </c:pt>
                <c:pt idx="9">
                  <c:v>-8.3668088162343572</c:v>
                </c:pt>
                <c:pt idx="10">
                  <c:v>-6.9712754358787086</c:v>
                </c:pt>
                <c:pt idx="11">
                  <c:v>-5.5765173938617512</c:v>
                </c:pt>
                <c:pt idx="12">
                  <c:v>-4.1826680846321658</c:v>
                </c:pt>
                <c:pt idx="13">
                  <c:v>-2.7898834043353835</c:v>
                </c:pt>
                <c:pt idx="14">
                  <c:v>-1.3983453785096642</c:v>
                </c:pt>
                <c:pt idx="15">
                  <c:v>-8.2663116870085439E-3</c:v>
                </c:pt>
                <c:pt idx="16">
                  <c:v>1.3801064899262654</c:v>
                </c:pt>
                <c:pt idx="17">
                  <c:v>2.7664853762094221</c:v>
                </c:pt>
                <c:pt idx="18">
                  <c:v>4.1505363546218756</c:v>
                </c:pt>
                <c:pt idx="19">
                  <c:v>5.5318724155651191</c:v>
                </c:pt>
                <c:pt idx="20">
                  <c:v>6.9100461881217381</c:v>
                </c:pt>
                <c:pt idx="21">
                  <c:v>8.2845419715666928</c:v>
                </c:pt>
                <c:pt idx="22">
                  <c:v>9.6547672428280009</c:v>
                </c:pt>
                <c:pt idx="23">
                  <c:v>11.02004381434806</c:v>
                </c:pt>
                <c:pt idx="24">
                  <c:v>12.379598913934229</c:v>
                </c:pt>
                <c:pt idx="25">
                  <c:v>13.732556580597031</c:v>
                </c:pt>
                <c:pt idx="26">
                  <c:v>15.077929918355021</c:v>
                </c:pt>
                <c:pt idx="27">
                  <c:v>16.414614920100327</c:v>
                </c:pt>
                <c:pt idx="28">
                  <c:v>17.741386756602871</c:v>
                </c:pt>
                <c:pt idx="29">
                  <c:v>19.056899604119678</c:v>
                </c:pt>
                <c:pt idx="30">
                  <c:v>20.359691230020669</c:v>
                </c:pt>
                <c:pt idx="31">
                  <c:v>21.648193629997195</c:v>
                </c:pt>
                <c:pt idx="32">
                  <c:v>22.920750963182822</c:v>
                </c:pt>
                <c:pt idx="33">
                  <c:v>24.175645808239892</c:v>
                </c:pt>
                <c:pt idx="34">
                  <c:v>25.411134315018696</c:v>
                </c:pt>
                <c:pt idx="35">
                  <c:v>26.625490125402514</c:v>
                </c:pt>
                <c:pt idx="36">
                  <c:v>27.817055997774673</c:v>
                </c:pt>
                <c:pt idx="37">
                  <c:v>28.984300966850448</c:v>
                </c:pt>
                <c:pt idx="38">
                  <c:v>30.12587974822587</c:v>
                </c:pt>
                <c:pt idx="39">
                  <c:v>31.240690157689734</c:v>
                </c:pt>
                <c:pt idx="40">
                  <c:v>32.32792378572907</c:v>
                </c:pt>
                <c:pt idx="41">
                  <c:v>33.387105240834394</c:v>
                </c:pt>
                <c:pt idx="42">
                  <c:v>34.418116045910324</c:v>
                </c:pt>
                <c:pt idx="43">
                  <c:v>35.421200688098267</c:v>
                </c:pt>
                <c:pt idx="44">
                  <c:v>36.396954175782362</c:v>
                </c:pt>
                <c:pt idx="45">
                  <c:v>37.346292426083295</c:v>
                </c:pt>
                <c:pt idx="46">
                  <c:v>38.270408539284347</c:v>
                </c:pt>
                <c:pt idx="47">
                  <c:v>39.170719223791949</c:v>
                </c:pt>
                <c:pt idx="48">
                  <c:v>40.048806160622306</c:v>
                </c:pt>
                <c:pt idx="49">
                  <c:v>40.906356942443196</c:v>
                </c:pt>
                <c:pt idx="50">
                  <c:v>41.745109524799673</c:v>
                </c:pt>
                <c:pt idx="51">
                  <c:v>42.566803098508416</c:v>
                </c:pt>
                <c:pt idx="52">
                  <c:v>43.366624715567205</c:v>
                </c:pt>
                <c:pt idx="53">
                  <c:v>43.401559041657833</c:v>
                </c:pt>
                <c:pt idx="54">
                  <c:v>43.431404065669163</c:v>
                </c:pt>
                <c:pt idx="55">
                  <c:v>43.456887338148029</c:v>
                </c:pt>
                <c:pt idx="56">
                  <c:v>43.478636175377503</c:v>
                </c:pt>
                <c:pt idx="57">
                  <c:v>43.497190435943587</c:v>
                </c:pt>
                <c:pt idx="58">
                  <c:v>43.513013956600972</c:v>
                </c:pt>
                <c:pt idx="59">
                  <c:v>43.526504703403958</c:v>
                </c:pt>
                <c:pt idx="60">
                  <c:v>43.538003721237011</c:v>
                </c:pt>
                <c:pt idx="61">
                  <c:v>43.547802979709324</c:v>
                </c:pt>
                <c:pt idx="62">
                  <c:v>43.556152219454908</c:v>
                </c:pt>
                <c:pt idx="63">
                  <c:v>43.563264902964967</c:v>
                </c:pt>
                <c:pt idx="64">
                  <c:v>43.569323370243332</c:v>
                </c:pt>
                <c:pt idx="65">
                  <c:v>43.574483293337998</c:v>
                </c:pt>
                <c:pt idx="66">
                  <c:v>43.578877516249825</c:v>
                </c:pt>
                <c:pt idx="67">
                  <c:v>43.5826193586093</c:v>
                </c:pt>
                <c:pt idx="68">
                  <c:v>43.585805453355555</c:v>
                </c:pt>
                <c:pt idx="69">
                  <c:v>43.588518180778422</c:v>
                </c:pt>
                <c:pt idx="70">
                  <c:v>43.590827753894807</c:v>
                </c:pt>
                <c:pt idx="71">
                  <c:v>43.592794003333239</c:v>
                </c:pt>
                <c:pt idx="72">
                  <c:v>43.594467903742697</c:v>
                </c:pt>
                <c:pt idx="73">
                  <c:v>43.595892878226167</c:v>
                </c:pt>
                <c:pt idx="74">
                  <c:v>43.597105912405418</c:v>
                </c:pt>
                <c:pt idx="75">
                  <c:v>43.59813850541056</c:v>
                </c:pt>
                <c:pt idx="76">
                  <c:v>43.599017481311449</c:v>
                </c:pt>
                <c:pt idx="77">
                  <c:v>43.599765681214393</c:v>
                </c:pt>
                <c:pt idx="78">
                  <c:v>43.600402553388548</c:v>
                </c:pt>
                <c:pt idx="79">
                  <c:v>43.60094465631127</c:v>
                </c:pt>
                <c:pt idx="80">
                  <c:v>43.601406087384646</c:v>
                </c:pt>
                <c:pt idx="81">
                  <c:v>43.601798848235276</c:v>
                </c:pt>
                <c:pt idx="82">
                  <c:v>43.602133155926808</c:v>
                </c:pt>
                <c:pt idx="83">
                  <c:v>43.602417708056372</c:v>
                </c:pt>
                <c:pt idx="84">
                  <c:v>43.602659908541661</c:v>
                </c:pt>
                <c:pt idx="85">
                  <c:v>43.602866059908095</c:v>
                </c:pt>
                <c:pt idx="86">
                  <c:v>43.603041527032275</c:v>
                </c:pt>
                <c:pt idx="87">
                  <c:v>43.603190876568618</c:v>
                </c:pt>
                <c:pt idx="88">
                  <c:v>43.603317995663048</c:v>
                </c:pt>
                <c:pt idx="89">
                  <c:v>43.603426193025321</c:v>
                </c:pt>
                <c:pt idx="90">
                  <c:v>43.603518284977767</c:v>
                </c:pt>
                <c:pt idx="91">
                  <c:v>43.603596668710701</c:v>
                </c:pt>
                <c:pt idx="92">
                  <c:v>43.603663384644634</c:v>
                </c:pt>
                <c:pt idx="93">
                  <c:v>43.603720169517459</c:v>
                </c:pt>
                <c:pt idx="94">
                  <c:v>43.603768501575161</c:v>
                </c:pt>
                <c:pt idx="95">
                  <c:v>43.603809639039817</c:v>
                </c:pt>
                <c:pt idx="96">
                  <c:v>43.603844652854264</c:v>
                </c:pt>
                <c:pt idx="97">
                  <c:v>43.603874454554791</c:v>
                </c:pt>
                <c:pt idx="98">
                  <c:v>43.603899819996272</c:v>
                </c:pt>
                <c:pt idx="99">
                  <c:v>43.603921409546722</c:v>
                </c:pt>
                <c:pt idx="100">
                  <c:v>43.603939785276609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6-3C5A-4E1D-99FD-B23C7DD6EF50}"/>
            </c:ext>
          </c:extLst>
        </c:ser>
        <c:ser>
          <c:idx val="0"/>
          <c:order val="3"/>
          <c:tx>
            <c:strRef>
              <c:f>Calculations!$C$541</c:f>
              <c:strCache>
                <c:ptCount val="1"/>
                <c:pt idx="0">
                  <c:v>Competitor Camera</c:v>
                </c:pt>
              </c:strCache>
            </c:strRef>
          </c:tx>
          <c:spPr>
            <a:ln w="508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Calculations!$B$542:$B$642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Calculations!$C$542:$C$642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5CC-4DAC-8FFB-478D755B8F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07952"/>
        <c:axId val="594107624"/>
        <c:extLst/>
      </c:scatterChart>
      <c:valAx>
        <c:axId val="5941079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ysClr val="windowText" lastClr="000000"/>
                    </a:solidFill>
                  </a:rPr>
                  <a:t>Irradiance at sensor surface [W/m^2]</a:t>
                </a:r>
              </a:p>
            </c:rich>
          </c:tx>
          <c:layout>
            <c:manualLayout>
              <c:xMode val="edge"/>
              <c:yMode val="edge"/>
              <c:x val="0.32265327507610042"/>
              <c:y val="0.8365018283815182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624"/>
        <c:crosses val="autoZero"/>
        <c:crossBetween val="midCat"/>
      </c:valAx>
      <c:valAx>
        <c:axId val="594107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ysClr val="windowText" lastClr="000000"/>
                    </a:solidFill>
                  </a:rPr>
                  <a:t>SNR [dB]</a:t>
                </a:r>
              </a:p>
            </c:rich>
          </c:tx>
          <c:layout>
            <c:manualLayout>
              <c:xMode val="edge"/>
              <c:yMode val="edge"/>
              <c:x val="1.8354650234351462E-2"/>
              <c:y val="0.347666251854924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952"/>
        <c:crossesAt val="1.0000000000000005E-8"/>
        <c:crossBetween val="midCat"/>
        <c:minorUnit val="5"/>
      </c:valAx>
      <c:spPr>
        <a:noFill/>
        <a:ln w="2222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3.082088041078593E-3"/>
          <c:y val="0.89271396343566178"/>
          <c:w val="0.99508210355345839"/>
          <c:h val="7.3405727821178296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Calculations!$P$1</c:f>
          <c:strCache>
            <c:ptCount val="1"/>
            <c:pt idx="0">
              <c:v>Acuros® eSWIR Dynamic Range @10ms exposure with 1850nm</c:v>
            </c:pt>
          </c:strCache>
        </c:strRef>
      </c:tx>
      <c:layout>
        <c:manualLayout>
          <c:xMode val="edge"/>
          <c:yMode val="edge"/>
          <c:x val="0.17233238493086039"/>
          <c:y val="3.30647924891888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753275672983739"/>
          <c:y val="0.10036045796686117"/>
          <c:w val="0.82285514412653715"/>
          <c:h val="0.68269411996125129"/>
        </c:manualLayout>
      </c:layout>
      <c:scatterChart>
        <c:scatterStyle val="lineMarker"/>
        <c:varyColors val="0"/>
        <c:ser>
          <c:idx val="4"/>
          <c:order val="0"/>
          <c:tx>
            <c:strRef>
              <c:f>Calculations!$G$850</c:f>
              <c:strCache>
                <c:ptCount val="1"/>
                <c:pt idx="0">
                  <c:v>Acuros® eSWIR (Low Gain)</c:v>
                </c:pt>
              </c:strCache>
            </c:strRef>
          </c:tx>
          <c:spPr>
            <a:ln w="50800" cap="rnd">
              <a:solidFill>
                <a:srgbClr val="FF7C8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Calculations!$G$851:$G$951</c:f>
              <c:numCache>
                <c:formatCode>0.00E+00</c:formatCode>
                <c:ptCount val="101"/>
                <c:pt idx="0">
                  <c:v>-29.924845423015359</c:v>
                </c:pt>
                <c:pt idx="1">
                  <c:v>-28.524845423015361</c:v>
                </c:pt>
                <c:pt idx="2">
                  <c:v>-27.124845423015355</c:v>
                </c:pt>
                <c:pt idx="3">
                  <c:v>-25.72484542301536</c:v>
                </c:pt>
                <c:pt idx="4">
                  <c:v>-24.324845423015358</c:v>
                </c:pt>
                <c:pt idx="5">
                  <c:v>-22.924845423015356</c:v>
                </c:pt>
                <c:pt idx="6">
                  <c:v>-21.524845423015361</c:v>
                </c:pt>
                <c:pt idx="7">
                  <c:v>-20.124845423015358</c:v>
                </c:pt>
                <c:pt idx="8">
                  <c:v>-18.72484542301536</c:v>
                </c:pt>
                <c:pt idx="9">
                  <c:v>-17.324845423015361</c:v>
                </c:pt>
                <c:pt idx="10">
                  <c:v>-15.924845423015357</c:v>
                </c:pt>
                <c:pt idx="11">
                  <c:v>-14.524845423015357</c:v>
                </c:pt>
                <c:pt idx="12">
                  <c:v>-13.124845423015357</c:v>
                </c:pt>
                <c:pt idx="13">
                  <c:v>-11.724845423015358</c:v>
                </c:pt>
                <c:pt idx="14">
                  <c:v>-10.324845423015354</c:v>
                </c:pt>
                <c:pt idx="15">
                  <c:v>-8.9248454230153555</c:v>
                </c:pt>
                <c:pt idx="16">
                  <c:v>-7.5248454230153596</c:v>
                </c:pt>
                <c:pt idx="17">
                  <c:v>-6.1248454230153548</c:v>
                </c:pt>
                <c:pt idx="18">
                  <c:v>-4.7248454230153589</c:v>
                </c:pt>
                <c:pt idx="19">
                  <c:v>-3.3248454230153568</c:v>
                </c:pt>
                <c:pt idx="20">
                  <c:v>-1.9248454230153547</c:v>
                </c:pt>
                <c:pt idx="21">
                  <c:v>-0.52484542301535475</c:v>
                </c:pt>
                <c:pt idx="22">
                  <c:v>0.87515457698464194</c:v>
                </c:pt>
                <c:pt idx="23">
                  <c:v>2.2751545769846433</c:v>
                </c:pt>
                <c:pt idx="24">
                  <c:v>3.675154576984641</c:v>
                </c:pt>
                <c:pt idx="25">
                  <c:v>5.0751545769846453</c:v>
                </c:pt>
                <c:pt idx="26">
                  <c:v>6.475154576984643</c:v>
                </c:pt>
                <c:pt idx="27">
                  <c:v>7.8751545769846469</c:v>
                </c:pt>
                <c:pt idx="28">
                  <c:v>9.2751545769846491</c:v>
                </c:pt>
                <c:pt idx="29">
                  <c:v>10.675154576984644</c:v>
                </c:pt>
                <c:pt idx="30">
                  <c:v>12.075154576984646</c:v>
                </c:pt>
                <c:pt idx="31">
                  <c:v>13.475154576984647</c:v>
                </c:pt>
                <c:pt idx="32">
                  <c:v>14.87515457698464</c:v>
                </c:pt>
                <c:pt idx="33">
                  <c:v>16.27515457698464</c:v>
                </c:pt>
                <c:pt idx="34">
                  <c:v>17.675154576984642</c:v>
                </c:pt>
                <c:pt idx="35">
                  <c:v>19.075154576984641</c:v>
                </c:pt>
                <c:pt idx="36">
                  <c:v>20.475154576984643</c:v>
                </c:pt>
                <c:pt idx="37">
                  <c:v>21.875154576984642</c:v>
                </c:pt>
                <c:pt idx="38">
                  <c:v>23.275154576984644</c:v>
                </c:pt>
                <c:pt idx="39">
                  <c:v>24.675154576984646</c:v>
                </c:pt>
                <c:pt idx="40">
                  <c:v>26.075154576984648</c:v>
                </c:pt>
                <c:pt idx="41">
                  <c:v>27.475154576984643</c:v>
                </c:pt>
                <c:pt idx="42">
                  <c:v>28.875154576984645</c:v>
                </c:pt>
                <c:pt idx="43">
                  <c:v>30.275154576984647</c:v>
                </c:pt>
                <c:pt idx="44">
                  <c:v>31.675154576984642</c:v>
                </c:pt>
                <c:pt idx="45">
                  <c:v>33.075154576984644</c:v>
                </c:pt>
                <c:pt idx="46">
                  <c:v>34.475154576984643</c:v>
                </c:pt>
                <c:pt idx="47">
                  <c:v>35.875154576984642</c:v>
                </c:pt>
                <c:pt idx="48">
                  <c:v>37.27515457698464</c:v>
                </c:pt>
                <c:pt idx="49">
                  <c:v>38.675154576984639</c:v>
                </c:pt>
                <c:pt idx="50">
                  <c:v>40.075154576984644</c:v>
                </c:pt>
                <c:pt idx="51">
                  <c:v>41.475154576984636</c:v>
                </c:pt>
                <c:pt idx="52">
                  <c:v>42.875154576984649</c:v>
                </c:pt>
                <c:pt idx="53">
                  <c:v>44.275154576984647</c:v>
                </c:pt>
                <c:pt idx="54">
                  <c:v>45.675154576984653</c:v>
                </c:pt>
                <c:pt idx="55">
                  <c:v>47.075154576984644</c:v>
                </c:pt>
                <c:pt idx="56">
                  <c:v>48.47515457698465</c:v>
                </c:pt>
                <c:pt idx="57">
                  <c:v>49.875154576984635</c:v>
                </c:pt>
                <c:pt idx="58">
                  <c:v>51.275154576984647</c:v>
                </c:pt>
                <c:pt idx="59">
                  <c:v>52.675154576984639</c:v>
                </c:pt>
                <c:pt idx="60">
                  <c:v>54.075154576984652</c:v>
                </c:pt>
                <c:pt idx="61">
                  <c:v>55.47515457698465</c:v>
                </c:pt>
                <c:pt idx="62">
                  <c:v>56.875154576984656</c:v>
                </c:pt>
                <c:pt idx="63">
                  <c:v>58.275154576984647</c:v>
                </c:pt>
                <c:pt idx="64">
                  <c:v>59.675154576984639</c:v>
                </c:pt>
                <c:pt idx="65">
                  <c:v>61.075154576984652</c:v>
                </c:pt>
                <c:pt idx="66">
                  <c:v>62.47515457698465</c:v>
                </c:pt>
                <c:pt idx="67">
                  <c:v>63.875154576984656</c:v>
                </c:pt>
                <c:pt idx="68">
                  <c:v>65.275154576984647</c:v>
                </c:pt>
                <c:pt idx="69">
                  <c:v>66.675154576984639</c:v>
                </c:pt>
                <c:pt idx="70">
                  <c:v>68.07515457698463</c:v>
                </c:pt>
                <c:pt idx="71">
                  <c:v>69.47515457698465</c:v>
                </c:pt>
                <c:pt idx="72">
                  <c:v>69.611736231898661</c:v>
                </c:pt>
                <c:pt idx="73">
                  <c:v>69.625037917639148</c:v>
                </c:pt>
                <c:pt idx="74">
                  <c:v>69.636388404580686</c:v>
                </c:pt>
                <c:pt idx="75">
                  <c:v>69.646070288186777</c:v>
                </c:pt>
                <c:pt idx="76">
                  <c:v>69.65432622359171</c:v>
                </c:pt>
                <c:pt idx="77">
                  <c:v>69.661364299936167</c:v>
                </c:pt>
                <c:pt idx="78">
                  <c:v>69.667362766447013</c:v>
                </c:pt>
                <c:pt idx="79">
                  <c:v>69.672474167053167</c:v>
                </c:pt>
                <c:pt idx="80">
                  <c:v>69.67682894202818</c:v>
                </c:pt>
                <c:pt idx="81">
                  <c:v>69.680538554090703</c:v>
                </c:pt>
                <c:pt idx="82">
                  <c:v>69.683698193569995</c:v>
                </c:pt>
                <c:pt idx="83">
                  <c:v>69.686389113378908</c:v>
                </c:pt>
                <c:pt idx="84">
                  <c:v>69.68868064014562</c:v>
                </c:pt>
                <c:pt idx="85">
                  <c:v>69.690631903292584</c:v>
                </c:pt>
                <c:pt idx="86">
                  <c:v>69.69229331935172</c:v>
                </c:pt>
                <c:pt idx="87">
                  <c:v>69.693707864519482</c:v>
                </c:pt>
                <c:pt idx="88">
                  <c:v>69.694912164469841</c:v>
                </c:pt>
                <c:pt idx="89">
                  <c:v>69.695937426802473</c:v>
                </c:pt>
                <c:pt idx="90">
                  <c:v>69.696810238222241</c:v>
                </c:pt>
                <c:pt idx="91">
                  <c:v>69.697553245618366</c:v>
                </c:pt>
                <c:pt idx="92">
                  <c:v>69.698185737622595</c:v>
                </c:pt>
                <c:pt idx="93">
                  <c:v>69.698724140949921</c:v>
                </c:pt>
                <c:pt idx="94">
                  <c:v>69.699182443835682</c:v>
                </c:pt>
                <c:pt idx="95">
                  <c:v>69.699572557152123</c:v>
                </c:pt>
                <c:pt idx="96">
                  <c:v>69.699904622285416</c:v>
                </c:pt>
                <c:pt idx="97">
                  <c:v>69.700187273556736</c:v>
                </c:pt>
                <c:pt idx="98">
                  <c:v>69.700427861850528</c:v>
                </c:pt>
                <c:pt idx="99">
                  <c:v>69.70063264515035</c:v>
                </c:pt>
                <c:pt idx="100">
                  <c:v>69.700806950854002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86E-4FC6-B82A-3544E7A793D1}"/>
            </c:ext>
          </c:extLst>
        </c:ser>
        <c:ser>
          <c:idx val="5"/>
          <c:order val="1"/>
          <c:tx>
            <c:strRef>
              <c:f>Calculations!$H$850</c:f>
              <c:strCache>
                <c:ptCount val="1"/>
                <c:pt idx="0">
                  <c:v>Acuros® eSWIR (Medium Gain)</c:v>
                </c:pt>
              </c:strCache>
              <c:extLst xmlns:c15="http://schemas.microsoft.com/office/drawing/2012/chart"/>
            </c:strRef>
          </c:tx>
          <c:spPr>
            <a:ln w="50800" cap="rnd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Calculations!$H$851:$H$951</c:f>
              <c:numCache>
                <c:formatCode>0.00E+00</c:formatCode>
                <c:ptCount val="101"/>
                <c:pt idx="0">
                  <c:v>-22.31769124241319</c:v>
                </c:pt>
                <c:pt idx="1">
                  <c:v>-20.917691242413188</c:v>
                </c:pt>
                <c:pt idx="2">
                  <c:v>-19.517691242413186</c:v>
                </c:pt>
                <c:pt idx="3">
                  <c:v>-18.117691242413187</c:v>
                </c:pt>
                <c:pt idx="4">
                  <c:v>-16.717691242413185</c:v>
                </c:pt>
                <c:pt idx="5">
                  <c:v>-15.317691242413185</c:v>
                </c:pt>
                <c:pt idx="6">
                  <c:v>-13.917691242413186</c:v>
                </c:pt>
                <c:pt idx="7">
                  <c:v>-12.517691242413186</c:v>
                </c:pt>
                <c:pt idx="8">
                  <c:v>-11.117691242413187</c:v>
                </c:pt>
                <c:pt idx="9">
                  <c:v>-9.7176912424131885</c:v>
                </c:pt>
                <c:pt idx="10">
                  <c:v>-8.3176912424131846</c:v>
                </c:pt>
                <c:pt idx="11">
                  <c:v>-6.9176912424131851</c:v>
                </c:pt>
                <c:pt idx="12">
                  <c:v>-5.5176912424131856</c:v>
                </c:pt>
                <c:pt idx="13">
                  <c:v>-4.1176912424131853</c:v>
                </c:pt>
                <c:pt idx="14">
                  <c:v>-2.7176912424131814</c:v>
                </c:pt>
                <c:pt idx="15">
                  <c:v>-1.3176912424131846</c:v>
                </c:pt>
                <c:pt idx="16">
                  <c:v>8.2308757586812942E-2</c:v>
                </c:pt>
                <c:pt idx="17">
                  <c:v>1.4823087575868168</c:v>
                </c:pt>
                <c:pt idx="18">
                  <c:v>2.8823087575868134</c:v>
                </c:pt>
                <c:pt idx="19">
                  <c:v>4.2823087575868151</c:v>
                </c:pt>
                <c:pt idx="20">
                  <c:v>5.6823087575868172</c:v>
                </c:pt>
                <c:pt idx="21">
                  <c:v>7.0823087575868175</c:v>
                </c:pt>
                <c:pt idx="22">
                  <c:v>8.4823087575868144</c:v>
                </c:pt>
                <c:pt idx="23">
                  <c:v>9.8823087575868147</c:v>
                </c:pt>
                <c:pt idx="24">
                  <c:v>11.282308757586815</c:v>
                </c:pt>
                <c:pt idx="25">
                  <c:v>12.682308757586815</c:v>
                </c:pt>
                <c:pt idx="26">
                  <c:v>14.082308757586814</c:v>
                </c:pt>
                <c:pt idx="27">
                  <c:v>15.482308757586818</c:v>
                </c:pt>
                <c:pt idx="28">
                  <c:v>16.88230875758682</c:v>
                </c:pt>
                <c:pt idx="29">
                  <c:v>18.282308757586815</c:v>
                </c:pt>
                <c:pt idx="30">
                  <c:v>19.682308757586817</c:v>
                </c:pt>
                <c:pt idx="31">
                  <c:v>21.082308757586819</c:v>
                </c:pt>
                <c:pt idx="32">
                  <c:v>22.482308757586811</c:v>
                </c:pt>
                <c:pt idx="33">
                  <c:v>23.882308757586813</c:v>
                </c:pt>
                <c:pt idx="34">
                  <c:v>25.282308757586812</c:v>
                </c:pt>
                <c:pt idx="35">
                  <c:v>26.68230875758681</c:v>
                </c:pt>
                <c:pt idx="36">
                  <c:v>28.082308757586816</c:v>
                </c:pt>
                <c:pt idx="37">
                  <c:v>29.482308757586814</c:v>
                </c:pt>
                <c:pt idx="38">
                  <c:v>30.88230875758682</c:v>
                </c:pt>
                <c:pt idx="39">
                  <c:v>32.282308757586819</c:v>
                </c:pt>
                <c:pt idx="40">
                  <c:v>33.682308757586824</c:v>
                </c:pt>
                <c:pt idx="41">
                  <c:v>35.082308757586816</c:v>
                </c:pt>
                <c:pt idx="42">
                  <c:v>36.482308757586821</c:v>
                </c:pt>
                <c:pt idx="43">
                  <c:v>37.882308757586813</c:v>
                </c:pt>
                <c:pt idx="44">
                  <c:v>39.282308757586812</c:v>
                </c:pt>
                <c:pt idx="45">
                  <c:v>40.68230875758681</c:v>
                </c:pt>
                <c:pt idx="46">
                  <c:v>42.082308757586816</c:v>
                </c:pt>
                <c:pt idx="47">
                  <c:v>43.482308757586807</c:v>
                </c:pt>
                <c:pt idx="48">
                  <c:v>44.882308757586813</c:v>
                </c:pt>
                <c:pt idx="49">
                  <c:v>46.282308757586819</c:v>
                </c:pt>
                <c:pt idx="50">
                  <c:v>47.682308757586817</c:v>
                </c:pt>
                <c:pt idx="51">
                  <c:v>49.082308757586816</c:v>
                </c:pt>
                <c:pt idx="52">
                  <c:v>50.482308757586821</c:v>
                </c:pt>
                <c:pt idx="53">
                  <c:v>51.882308757586813</c:v>
                </c:pt>
                <c:pt idx="54">
                  <c:v>53.282308757586819</c:v>
                </c:pt>
                <c:pt idx="55">
                  <c:v>54.682308757586817</c:v>
                </c:pt>
                <c:pt idx="56">
                  <c:v>56.08230875758683</c:v>
                </c:pt>
                <c:pt idx="57">
                  <c:v>57.482308757586807</c:v>
                </c:pt>
                <c:pt idx="58">
                  <c:v>58.882308757586813</c:v>
                </c:pt>
                <c:pt idx="59">
                  <c:v>60.282308757586812</c:v>
                </c:pt>
                <c:pt idx="60">
                  <c:v>61.682308757586817</c:v>
                </c:pt>
                <c:pt idx="61">
                  <c:v>63.082308757586816</c:v>
                </c:pt>
                <c:pt idx="62">
                  <c:v>63.262664892870774</c:v>
                </c:pt>
                <c:pt idx="63">
                  <c:v>63.339267142387712</c:v>
                </c:pt>
                <c:pt idx="64">
                  <c:v>63.405451301163744</c:v>
                </c:pt>
                <c:pt idx="65">
                  <c:v>63.462517934774695</c:v>
                </c:pt>
                <c:pt idx="66">
                  <c:v>63.511635410032675</c:v>
                </c:pt>
                <c:pt idx="67">
                  <c:v>63.553845309010441</c:v>
                </c:pt>
                <c:pt idx="68">
                  <c:v>63.590070058189198</c:v>
                </c:pt>
                <c:pt idx="69">
                  <c:v>63.621121912017166</c:v>
                </c:pt>
                <c:pt idx="70">
                  <c:v>63.647712609353945</c:v>
                </c:pt>
                <c:pt idx="71">
                  <c:v>63.670463187668886</c:v>
                </c:pt>
                <c:pt idx="72">
                  <c:v>63.689913584337106</c:v>
                </c:pt>
                <c:pt idx="73">
                  <c:v>63.706531773581965</c:v>
                </c:pt>
                <c:pt idx="74">
                  <c:v>63.720722281883539</c:v>
                </c:pt>
                <c:pt idx="75">
                  <c:v>63.732833996424048</c:v>
                </c:pt>
                <c:pt idx="76">
                  <c:v>63.743167233729437</c:v>
                </c:pt>
                <c:pt idx="77">
                  <c:v>63.751980072661674</c:v>
                </c:pt>
                <c:pt idx="78">
                  <c:v>63.759493980675089</c:v>
                </c:pt>
                <c:pt idx="79">
                  <c:v>63.765898777709538</c:v>
                </c:pt>
                <c:pt idx="80">
                  <c:v>63.771356990695452</c:v>
                </c:pt>
                <c:pt idx="81">
                  <c:v>63.776007655347904</c:v>
                </c:pt>
                <c:pt idx="82">
                  <c:v>63.779969622248174</c:v>
                </c:pt>
                <c:pt idx="83">
                  <c:v>63.783344422302292</c:v>
                </c:pt>
                <c:pt idx="84">
                  <c:v>63.786218743374505</c:v>
                </c:pt>
                <c:pt idx="85">
                  <c:v>63.788666565831335</c:v>
                </c:pt>
                <c:pt idx="86">
                  <c:v>63.790751000325983</c:v>
                </c:pt>
                <c:pt idx="87">
                  <c:v>63.792525866695293</c:v>
                </c:pt>
                <c:pt idx="88">
                  <c:v>63.794037048520181</c:v>
                </c:pt>
                <c:pt idx="89">
                  <c:v>63.795323653833471</c:v>
                </c:pt>
                <c:pt idx="90">
                  <c:v>63.796419008708781</c:v>
                </c:pt>
                <c:pt idx="91">
                  <c:v>63.797351507060995</c:v>
                </c:pt>
                <c:pt idx="92">
                  <c:v>63.798145336936869</c:v>
                </c:pt>
                <c:pt idx="93">
                  <c:v>63.798821100862213</c:v>
                </c:pt>
                <c:pt idx="94">
                  <c:v>63.799396345421009</c:v>
                </c:pt>
                <c:pt idx="95">
                  <c:v>63.799886013145795</c:v>
                </c:pt>
                <c:pt idx="96">
                  <c:v>63.800302827969666</c:v>
                </c:pt>
                <c:pt idx="97">
                  <c:v>63.800657623901941</c:v>
                </c:pt>
                <c:pt idx="98">
                  <c:v>63.800959625213736</c:v>
                </c:pt>
                <c:pt idx="99">
                  <c:v>63.801216685231566</c:v>
                </c:pt>
                <c:pt idx="100">
                  <c:v>63.801435489813514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5-C86E-4FC6-B82A-3544E7A793D1}"/>
            </c:ext>
          </c:extLst>
        </c:ser>
        <c:ser>
          <c:idx val="6"/>
          <c:order val="2"/>
          <c:tx>
            <c:strRef>
              <c:f>Calculations!$I$850</c:f>
              <c:strCache>
                <c:ptCount val="1"/>
                <c:pt idx="0">
                  <c:v>Acuros® eSWIR (High Gain)</c:v>
                </c:pt>
              </c:strCache>
              <c:extLst xmlns:c15="http://schemas.microsoft.com/office/drawing/2012/chart"/>
            </c:strRef>
          </c:tx>
          <c:spPr>
            <a:ln w="5080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  <c:extLst xmlns:c15="http://schemas.microsoft.com/office/drawing/2012/chart"/>
            </c:numRef>
          </c:xVal>
          <c:yVal>
            <c:numRef>
              <c:f>Calculations!$I$851:$I$951</c:f>
              <c:numCache>
                <c:formatCode>0.00E+00</c:formatCode>
                <c:ptCount val="101"/>
                <c:pt idx="0">
                  <c:v>-20.941181725407823</c:v>
                </c:pt>
                <c:pt idx="1">
                  <c:v>-19.541181725407824</c:v>
                </c:pt>
                <c:pt idx="2">
                  <c:v>-18.141181725407826</c:v>
                </c:pt>
                <c:pt idx="3">
                  <c:v>-16.741181725407824</c:v>
                </c:pt>
                <c:pt idx="4">
                  <c:v>-15.341181725407825</c:v>
                </c:pt>
                <c:pt idx="5">
                  <c:v>-13.941181725407825</c:v>
                </c:pt>
                <c:pt idx="6">
                  <c:v>-12.541181725407824</c:v>
                </c:pt>
                <c:pt idx="7">
                  <c:v>-11.141181725407826</c:v>
                </c:pt>
                <c:pt idx="8">
                  <c:v>-9.7411817254078272</c:v>
                </c:pt>
                <c:pt idx="9">
                  <c:v>-8.3411817254078269</c:v>
                </c:pt>
                <c:pt idx="10">
                  <c:v>-6.941181725407823</c:v>
                </c:pt>
                <c:pt idx="11">
                  <c:v>-5.5411817254078253</c:v>
                </c:pt>
                <c:pt idx="12">
                  <c:v>-4.141181725407824</c:v>
                </c:pt>
                <c:pt idx="13">
                  <c:v>-2.7411817254078246</c:v>
                </c:pt>
                <c:pt idx="14">
                  <c:v>-1.3411817254078204</c:v>
                </c:pt>
                <c:pt idx="15">
                  <c:v>5.8818274592177144E-2</c:v>
                </c:pt>
                <c:pt idx="16">
                  <c:v>1.4588182745921741</c:v>
                </c:pt>
                <c:pt idx="17">
                  <c:v>2.8588182745921782</c:v>
                </c:pt>
                <c:pt idx="18">
                  <c:v>4.2588182745921745</c:v>
                </c:pt>
                <c:pt idx="19">
                  <c:v>5.6588182745921767</c:v>
                </c:pt>
                <c:pt idx="20">
                  <c:v>7.0588182745921779</c:v>
                </c:pt>
                <c:pt idx="21">
                  <c:v>8.4588182745921774</c:v>
                </c:pt>
                <c:pt idx="22">
                  <c:v>9.8588182745921742</c:v>
                </c:pt>
                <c:pt idx="23">
                  <c:v>11.258818274592175</c:v>
                </c:pt>
                <c:pt idx="24">
                  <c:v>12.658818274592175</c:v>
                </c:pt>
                <c:pt idx="25">
                  <c:v>14.058818274592177</c:v>
                </c:pt>
                <c:pt idx="26">
                  <c:v>15.458818274592176</c:v>
                </c:pt>
                <c:pt idx="27">
                  <c:v>16.858818274592181</c:v>
                </c:pt>
                <c:pt idx="28">
                  <c:v>18.25881827459218</c:v>
                </c:pt>
                <c:pt idx="29">
                  <c:v>19.658818274592178</c:v>
                </c:pt>
                <c:pt idx="30">
                  <c:v>21.058818274592177</c:v>
                </c:pt>
                <c:pt idx="31">
                  <c:v>22.458818274592179</c:v>
                </c:pt>
                <c:pt idx="32">
                  <c:v>23.858818274592174</c:v>
                </c:pt>
                <c:pt idx="33">
                  <c:v>25.258818274592173</c:v>
                </c:pt>
                <c:pt idx="34">
                  <c:v>26.658818274592178</c:v>
                </c:pt>
                <c:pt idx="35">
                  <c:v>28.058818274592173</c:v>
                </c:pt>
                <c:pt idx="36">
                  <c:v>29.458818274592176</c:v>
                </c:pt>
                <c:pt idx="37">
                  <c:v>30.858818274592178</c:v>
                </c:pt>
                <c:pt idx="38">
                  <c:v>32.25881827459218</c:v>
                </c:pt>
                <c:pt idx="39">
                  <c:v>33.658818274592178</c:v>
                </c:pt>
                <c:pt idx="40">
                  <c:v>35.058818274592184</c:v>
                </c:pt>
                <c:pt idx="41">
                  <c:v>36.458818274592176</c:v>
                </c:pt>
                <c:pt idx="42">
                  <c:v>37.858818274592181</c:v>
                </c:pt>
                <c:pt idx="43">
                  <c:v>39.25881827459218</c:v>
                </c:pt>
                <c:pt idx="44">
                  <c:v>40.658818274592178</c:v>
                </c:pt>
                <c:pt idx="45">
                  <c:v>42.05881827459217</c:v>
                </c:pt>
                <c:pt idx="46">
                  <c:v>43.458818274592176</c:v>
                </c:pt>
                <c:pt idx="47">
                  <c:v>44.858818274592167</c:v>
                </c:pt>
                <c:pt idx="48">
                  <c:v>46.258818274592173</c:v>
                </c:pt>
                <c:pt idx="49">
                  <c:v>47.658818274592178</c:v>
                </c:pt>
                <c:pt idx="50">
                  <c:v>49.058818274592177</c:v>
                </c:pt>
                <c:pt idx="51">
                  <c:v>50.458818274592176</c:v>
                </c:pt>
                <c:pt idx="52">
                  <c:v>51.848145204168439</c:v>
                </c:pt>
                <c:pt idx="53">
                  <c:v>51.990270132499738</c:v>
                </c:pt>
                <c:pt idx="54">
                  <c:v>52.114187367671164</c:v>
                </c:pt>
                <c:pt idx="55">
                  <c:v>52.221903429082118</c:v>
                </c:pt>
                <c:pt idx="56">
                  <c:v>52.315283327086888</c:v>
                </c:pt>
                <c:pt idx="57">
                  <c:v>52.396040316484985</c:v>
                </c:pt>
                <c:pt idx="58">
                  <c:v>52.465732079245342</c:v>
                </c:pt>
                <c:pt idx="59">
                  <c:v>52.525762099443902</c:v>
                </c:pt>
                <c:pt idx="60">
                  <c:v>52.577384983811015</c:v>
                </c:pt>
                <c:pt idx="61">
                  <c:v>52.621714578075405</c:v>
                </c:pt>
                <c:pt idx="62">
                  <c:v>52.659733886128812</c:v>
                </c:pt>
                <c:pt idx="63">
                  <c:v>52.692305979869744</c:v>
                </c:pt>
                <c:pt idx="64">
                  <c:v>52.720185267463009</c:v>
                </c:pt>
                <c:pt idx="65">
                  <c:v>52.744028651504841</c:v>
                </c:pt>
                <c:pt idx="66">
                  <c:v>52.764406248625747</c:v>
                </c:pt>
                <c:pt idx="67">
                  <c:v>52.781811456096442</c:v>
                </c:pt>
                <c:pt idx="68">
                  <c:v>52.79667024003156</c:v>
                </c:pt>
                <c:pt idx="69">
                  <c:v>52.809349586615838</c:v>
                </c:pt>
                <c:pt idx="70">
                  <c:v>52.82016510595723</c:v>
                </c:pt>
                <c:pt idx="71">
                  <c:v>52.829387811339785</c:v>
                </c:pt>
                <c:pt idx="72">
                  <c:v>52.837250118158877</c:v>
                </c:pt>
                <c:pt idx="73">
                  <c:v>52.843951119561503</c:v>
                </c:pt>
                <c:pt idx="74">
                  <c:v>52.849661202166516</c:v>
                </c:pt>
                <c:pt idx="75">
                  <c:v>52.854526067090958</c:v>
                </c:pt>
                <c:pt idx="76">
                  <c:v>52.858670220315354</c:v>
                </c:pt>
                <c:pt idx="77">
                  <c:v>52.862199993273926</c:v>
                </c:pt>
                <c:pt idx="78">
                  <c:v>52.865206150253982</c:v>
                </c:pt>
                <c:pt idx="79">
                  <c:v>52.867766134300986</c:v>
                </c:pt>
                <c:pt idx="80">
                  <c:v>52.869945998244752</c:v>
                </c:pt>
                <c:pt idx="81">
                  <c:v>52.871802062451039</c:v>
                </c:pt>
                <c:pt idx="82">
                  <c:v>52.873382336126937</c:v>
                </c:pt>
                <c:pt idx="83">
                  <c:v>52.874727734566271</c:v>
                </c:pt>
                <c:pt idx="84">
                  <c:v>52.875873120661446</c:v>
                </c:pt>
                <c:pt idx="85">
                  <c:v>52.876848195348472</c:v>
                </c:pt>
                <c:pt idx="86">
                  <c:v>52.877678258386219</c:v>
                </c:pt>
                <c:pt idx="87">
                  <c:v>52.878384857981473</c:v>
                </c:pt>
                <c:pt idx="88">
                  <c:v>52.878986345231944</c:v>
                </c:pt>
                <c:pt idx="89">
                  <c:v>52.879498347138465</c:v>
                </c:pt>
                <c:pt idx="90">
                  <c:v>52.879934170005228</c:v>
                </c:pt>
                <c:pt idx="91">
                  <c:v>52.88030514337045</c:v>
                </c:pt>
                <c:pt idx="92">
                  <c:v>52.880620913160492</c:v>
                </c:pt>
                <c:pt idx="93">
                  <c:v>52.880889691510191</c:v>
                </c:pt>
                <c:pt idx="94">
                  <c:v>52.881118469616183</c:v>
                </c:pt>
                <c:pt idx="95">
                  <c:v>52.88131319906504</c:v>
                </c:pt>
                <c:pt idx="96">
                  <c:v>52.881478946285121</c:v>
                </c:pt>
                <c:pt idx="97">
                  <c:v>52.881620024090751</c:v>
                </c:pt>
                <c:pt idx="98">
                  <c:v>52.881740103705745</c:v>
                </c:pt>
                <c:pt idx="99">
                  <c:v>52.881842310155129</c:v>
                </c:pt>
                <c:pt idx="100">
                  <c:v>52.881929303488853</c:v>
                </c:pt>
              </c:numCache>
              <c:extLst xmlns:c15="http://schemas.microsoft.com/office/drawing/2012/chart"/>
            </c:numRef>
          </c:yVal>
          <c:smooth val="1"/>
          <c:extLst xmlns:c15="http://schemas.microsoft.com/office/drawing/2012/chart">
            <c:ext xmlns:c16="http://schemas.microsoft.com/office/drawing/2014/chart" uri="{C3380CC4-5D6E-409C-BE32-E72D297353CC}">
              <c16:uniqueId val="{00000006-C86E-4FC6-B82A-3544E7A793D1}"/>
            </c:ext>
          </c:extLst>
        </c:ser>
        <c:ser>
          <c:idx val="0"/>
          <c:order val="3"/>
          <c:tx>
            <c:strRef>
              <c:f>Calculations!$C$850</c:f>
              <c:strCache>
                <c:ptCount val="1"/>
                <c:pt idx="0">
                  <c:v>Competitor Camera</c:v>
                </c:pt>
              </c:strCache>
            </c:strRef>
          </c:tx>
          <c:spPr>
            <a:ln w="5080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Calculations!$B$851:$B$951</c:f>
              <c:numCache>
                <c:formatCode>General</c:formatCode>
                <c:ptCount val="101"/>
                <c:pt idx="0">
                  <c:v>1.0000000000000001E-5</c:v>
                </c:pt>
                <c:pt idx="1">
                  <c:v>1.1748975549395296E-5</c:v>
                </c:pt>
                <c:pt idx="2">
                  <c:v>1.3803842646028849E-5</c:v>
                </c:pt>
                <c:pt idx="3">
                  <c:v>1.6218100973589302E-5</c:v>
                </c:pt>
                <c:pt idx="4">
                  <c:v>1.9054607179632474E-5</c:v>
                </c:pt>
                <c:pt idx="5">
                  <c:v>2.23872113856834E-5</c:v>
                </c:pt>
                <c:pt idx="6">
                  <c:v>2.6302679918953821E-5</c:v>
                </c:pt>
                <c:pt idx="7">
                  <c:v>3.0902954325135914E-5</c:v>
                </c:pt>
                <c:pt idx="8">
                  <c:v>3.630780547701014E-5</c:v>
                </c:pt>
                <c:pt idx="9">
                  <c:v>4.2657951880159264E-5</c:v>
                </c:pt>
                <c:pt idx="10">
                  <c:v>5.0118723362727245E-5</c:v>
                </c:pt>
                <c:pt idx="11">
                  <c:v>5.8884365535558901E-5</c:v>
                </c:pt>
                <c:pt idx="12">
                  <c:v>6.9183097091893653E-5</c:v>
                </c:pt>
                <c:pt idx="13">
                  <c:v>8.1283051616409932E-5</c:v>
                </c:pt>
                <c:pt idx="14">
                  <c:v>9.5499258602143648E-5</c:v>
                </c:pt>
                <c:pt idx="15">
                  <c:v>1.1220184543019637E-4</c:v>
                </c:pt>
                <c:pt idx="16">
                  <c:v>1.3182567385564071E-4</c:v>
                </c:pt>
                <c:pt idx="17">
                  <c:v>1.5488166189124819E-4</c:v>
                </c:pt>
                <c:pt idx="18">
                  <c:v>1.8197008586099835E-4</c:v>
                </c:pt>
                <c:pt idx="19">
                  <c:v>2.1379620895022326E-4</c:v>
                </c:pt>
                <c:pt idx="20">
                  <c:v>2.5118864315095812E-4</c:v>
                </c:pt>
                <c:pt idx="21">
                  <c:v>2.9512092266663868E-4</c:v>
                </c:pt>
                <c:pt idx="22">
                  <c:v>3.4673685045253169E-4</c:v>
                </c:pt>
                <c:pt idx="23">
                  <c:v>4.0738027780411282E-4</c:v>
                </c:pt>
                <c:pt idx="24">
                  <c:v>4.7863009232263837E-4</c:v>
                </c:pt>
                <c:pt idx="25">
                  <c:v>5.6234132519034921E-4</c:v>
                </c:pt>
                <c:pt idx="26">
                  <c:v>6.6069344800759626E-4</c:v>
                </c:pt>
                <c:pt idx="27">
                  <c:v>7.7624711662869226E-4</c:v>
                </c:pt>
                <c:pt idx="28">
                  <c:v>9.120108393559105E-4</c:v>
                </c:pt>
                <c:pt idx="29">
                  <c:v>1.0715193052376066E-3</c:v>
                </c:pt>
                <c:pt idx="30">
                  <c:v>1.2589254117941677E-3</c:v>
                </c:pt>
                <c:pt idx="31">
                  <c:v>1.4791083881682085E-3</c:v>
                </c:pt>
                <c:pt idx="32">
                  <c:v>1.7378008287493754E-3</c:v>
                </c:pt>
                <c:pt idx="33">
                  <c:v>2.0417379446695297E-3</c:v>
                </c:pt>
                <c:pt idx="34">
                  <c:v>2.3988329190194912E-3</c:v>
                </c:pt>
                <c:pt idx="35">
                  <c:v>2.8183829312644535E-3</c:v>
                </c:pt>
                <c:pt idx="36">
                  <c:v>3.3113112148259109E-3</c:v>
                </c:pt>
                <c:pt idx="37">
                  <c:v>3.8904514499428066E-3</c:v>
                </c:pt>
                <c:pt idx="38">
                  <c:v>4.5708818961487522E-3</c:v>
                </c:pt>
                <c:pt idx="39">
                  <c:v>5.3703179637025304E-3</c:v>
                </c:pt>
                <c:pt idx="40">
                  <c:v>6.3095734448019381E-3</c:v>
                </c:pt>
                <c:pt idx="41">
                  <c:v>7.4131024130091767E-3</c:v>
                </c:pt>
                <c:pt idx="42">
                  <c:v>8.7096358995608098E-3</c:v>
                </c:pt>
                <c:pt idx="43">
                  <c:v>1.0232929922807547E-2</c:v>
                </c:pt>
                <c:pt idx="44">
                  <c:v>1.2022644346174128E-2</c:v>
                </c:pt>
                <c:pt idx="45">
                  <c:v>1.4125375446227545E-2</c:v>
                </c:pt>
                <c:pt idx="46">
                  <c:v>1.6595869074375613E-2</c:v>
                </c:pt>
                <c:pt idx="47">
                  <c:v>1.9498445997580448E-2</c:v>
                </c:pt>
                <c:pt idx="48">
                  <c:v>2.2908676527677727E-2</c:v>
                </c:pt>
                <c:pt idx="49">
                  <c:v>2.6915348039269163E-2</c:v>
                </c:pt>
                <c:pt idx="50">
                  <c:v>3.1622776601683798E-2</c:v>
                </c:pt>
                <c:pt idx="51">
                  <c:v>3.715352290971724E-2</c:v>
                </c:pt>
                <c:pt idx="52">
                  <c:v>4.3651583224016632E-2</c:v>
                </c:pt>
                <c:pt idx="53">
                  <c:v>5.1286138399136497E-2</c:v>
                </c:pt>
                <c:pt idx="54">
                  <c:v>6.0255958607435857E-2</c:v>
                </c:pt>
                <c:pt idx="55">
                  <c:v>7.079457843841383E-2</c:v>
                </c:pt>
                <c:pt idx="56">
                  <c:v>8.3176377110267249E-2</c:v>
                </c:pt>
                <c:pt idx="57">
                  <c:v>9.7723722095581E-2</c:v>
                </c:pt>
                <c:pt idx="58">
                  <c:v>0.11481536214968832</c:v>
                </c:pt>
                <c:pt idx="59">
                  <c:v>0.1348962882591653</c:v>
                </c:pt>
                <c:pt idx="60">
                  <c:v>0.15848931924611148</c:v>
                </c:pt>
                <c:pt idx="61">
                  <c:v>0.18620871366628677</c:v>
                </c:pt>
                <c:pt idx="62">
                  <c:v>0.21877616239495551</c:v>
                </c:pt>
                <c:pt idx="63">
                  <c:v>0.2570395782768865</c:v>
                </c:pt>
                <c:pt idx="64">
                  <c:v>0.3019951720402016</c:v>
                </c:pt>
                <c:pt idx="65">
                  <c:v>0.3548133892335758</c:v>
                </c:pt>
                <c:pt idx="66">
                  <c:v>0.41686938347033553</c:v>
                </c:pt>
                <c:pt idx="67">
                  <c:v>0.48977881936844692</c:v>
                </c:pt>
                <c:pt idx="68">
                  <c:v>0.57543993733715737</c:v>
                </c:pt>
                <c:pt idx="69">
                  <c:v>0.67608297539198181</c:v>
                </c:pt>
                <c:pt idx="70">
                  <c:v>0.79432823472428116</c:v>
                </c:pt>
                <c:pt idx="71">
                  <c:v>0.93325430079699156</c:v>
                </c:pt>
                <c:pt idx="72">
                  <c:v>1.0964781961431849</c:v>
                </c:pt>
                <c:pt idx="73">
                  <c:v>1.2882495516931352</c:v>
                </c:pt>
                <c:pt idx="74">
                  <c:v>1.5135612484362084</c:v>
                </c:pt>
                <c:pt idx="75">
                  <c:v>1.7782794100389221</c:v>
                </c:pt>
                <c:pt idx="76">
                  <c:v>2.089296130854041</c:v>
                </c:pt>
                <c:pt idx="77">
                  <c:v>2.4547089156850306</c:v>
                </c:pt>
                <c:pt idx="78">
                  <c:v>2.8840315031266091</c:v>
                </c:pt>
                <c:pt idx="79">
                  <c:v>3.3884415613920273</c:v>
                </c:pt>
                <c:pt idx="80">
                  <c:v>3.9810717055349789</c:v>
                </c:pt>
                <c:pt idx="81">
                  <c:v>4.6773514128719871</c:v>
                </c:pt>
                <c:pt idx="82">
                  <c:v>5.4954087385762476</c:v>
                </c:pt>
                <c:pt idx="83">
                  <c:v>6.4565422903465528</c:v>
                </c:pt>
                <c:pt idx="84">
                  <c:v>7.5857757502918428</c:v>
                </c:pt>
                <c:pt idx="85">
                  <c:v>8.9125093813374558</c:v>
                </c:pt>
                <c:pt idx="86">
                  <c:v>10.471285480509009</c:v>
                </c:pt>
                <c:pt idx="87">
                  <c:v>12.302687708123822</c:v>
                </c:pt>
                <c:pt idx="88">
                  <c:v>14.454397707459274</c:v>
                </c:pt>
                <c:pt idx="89">
                  <c:v>16.982436524617459</c:v>
                </c:pt>
                <c:pt idx="90">
                  <c:v>19.952623149688801</c:v>
                </c:pt>
                <c:pt idx="91">
                  <c:v>23.442288153199254</c:v>
                </c:pt>
                <c:pt idx="92">
                  <c:v>27.542287033381683</c:v>
                </c:pt>
                <c:pt idx="93">
                  <c:v>32.359365692962889</c:v>
                </c:pt>
                <c:pt idx="94">
                  <c:v>38.018939632056096</c:v>
                </c:pt>
                <c:pt idx="95">
                  <c:v>44.668359215096331</c:v>
                </c:pt>
                <c:pt idx="96">
                  <c:v>52.48074602497725</c:v>
                </c:pt>
                <c:pt idx="97">
                  <c:v>61.659500186148271</c:v>
                </c:pt>
                <c:pt idx="98">
                  <c:v>72.443596007499025</c:v>
                </c:pt>
                <c:pt idx="99">
                  <c:v>85.113803820237763</c:v>
                </c:pt>
                <c:pt idx="100">
                  <c:v>100.00000000000001</c:v>
                </c:pt>
              </c:numCache>
            </c:numRef>
          </c:xVal>
          <c:yVal>
            <c:numRef>
              <c:f>Calculations!$C$851:$C$951</c:f>
              <c:numCache>
                <c:formatCode>0.00E+00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60-4872-AAA3-30B1EFE4A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4107952"/>
        <c:axId val="594107624"/>
        <c:extLst/>
      </c:scatterChart>
      <c:valAx>
        <c:axId val="59410795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chemeClr val="tx1"/>
                    </a:solidFill>
                  </a:rPr>
                  <a:t>Irradiance at sensor surface [W/m^2]</a:t>
                </a:r>
              </a:p>
            </c:rich>
          </c:tx>
          <c:layout>
            <c:manualLayout>
              <c:xMode val="edge"/>
              <c:yMode val="edge"/>
              <c:x val="0.31776906062019228"/>
              <c:y val="0.837425091068177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624"/>
        <c:crosses val="autoZero"/>
        <c:crossBetween val="midCat"/>
      </c:valAx>
      <c:valAx>
        <c:axId val="59410762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000" b="1">
                    <a:solidFill>
                      <a:schemeClr val="tx1"/>
                    </a:solidFill>
                  </a:rPr>
                  <a:t>Dynamic Range [dB]</a:t>
                </a:r>
              </a:p>
            </c:rich>
          </c:tx>
          <c:layout>
            <c:manualLayout>
              <c:xMode val="edge"/>
              <c:yMode val="edge"/>
              <c:x val="2.0245372132092553E-2"/>
              <c:y val="0.32331519766520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in"/>
        <c:minorTickMark val="in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4107952"/>
        <c:crossesAt val="1.0000000000000005E-8"/>
        <c:crossBetween val="midCat"/>
        <c:minorUnit val="5"/>
      </c:valAx>
      <c:spPr>
        <a:noFill/>
        <a:ln w="22225"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7.73898039571816E-3"/>
          <c:y val="0.88757368178729157"/>
          <c:w val="0.98439595492426024"/>
          <c:h val="7.3313936336816682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1181481</xdr:colOff>
      <xdr:row>0</xdr:row>
      <xdr:rowOff>180975</xdr:rowOff>
    </xdr:from>
    <xdr:to>
      <xdr:col>3</xdr:col>
      <xdr:colOff>567857</xdr:colOff>
      <xdr:row>0</xdr:row>
      <xdr:rowOff>795572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E61909B-1C83-36A0-D04A-FA055D6FA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0834" y="180975"/>
          <a:ext cx="596611" cy="5974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242</xdr:row>
      <xdr:rowOff>146570</xdr:rowOff>
    </xdr:from>
    <xdr:to>
      <xdr:col>13</xdr:col>
      <xdr:colOff>304800</xdr:colOff>
      <xdr:row>271</xdr:row>
      <xdr:rowOff>25632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CB166A-8FE5-478C-9887-F70FFF8EC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15</xdr:col>
      <xdr:colOff>626691</xdr:colOff>
      <xdr:row>62</xdr:row>
      <xdr:rowOff>56527</xdr:rowOff>
    </xdr:to>
    <xdr:graphicFrame macro="">
      <xdr:nvGraphicFramePr>
        <xdr:cNvPr id="5" name="SWIR">
          <a:extLst>
            <a:ext uri="{FF2B5EF4-FFF2-40B4-BE49-F238E27FC236}">
              <a16:creationId xmlns:a16="http://schemas.microsoft.com/office/drawing/2014/main" id="{5BDF0AE4-09D6-4B41-9817-AB2AC9DD3F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45769</xdr:colOff>
      <xdr:row>0</xdr:row>
      <xdr:rowOff>0</xdr:rowOff>
    </xdr:from>
    <xdr:to>
      <xdr:col>33</xdr:col>
      <xdr:colOff>115042</xdr:colOff>
      <xdr:row>62</xdr:row>
      <xdr:rowOff>54429</xdr:rowOff>
    </xdr:to>
    <xdr:graphicFrame macro="">
      <xdr:nvGraphicFramePr>
        <xdr:cNvPr id="6" name="SWIR2">
          <a:extLst>
            <a:ext uri="{FF2B5EF4-FFF2-40B4-BE49-F238E27FC236}">
              <a16:creationId xmlns:a16="http://schemas.microsoft.com/office/drawing/2014/main" id="{639DB854-38B1-41BF-8F7A-2A5B69489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242</xdr:row>
      <xdr:rowOff>146570</xdr:rowOff>
    </xdr:from>
    <xdr:to>
      <xdr:col>13</xdr:col>
      <xdr:colOff>304800</xdr:colOff>
      <xdr:row>271</xdr:row>
      <xdr:rowOff>25632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15</xdr:col>
      <xdr:colOff>626691</xdr:colOff>
      <xdr:row>62</xdr:row>
      <xdr:rowOff>56527</xdr:rowOff>
    </xdr:to>
    <xdr:graphicFrame macro="">
      <xdr:nvGraphicFramePr>
        <xdr:cNvPr id="11" name="SWIR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51952</xdr:colOff>
      <xdr:row>0</xdr:row>
      <xdr:rowOff>0</xdr:rowOff>
    </xdr:from>
    <xdr:to>
      <xdr:col>33</xdr:col>
      <xdr:colOff>121225</xdr:colOff>
      <xdr:row>62</xdr:row>
      <xdr:rowOff>69273</xdr:rowOff>
    </xdr:to>
    <xdr:graphicFrame macro="">
      <xdr:nvGraphicFramePr>
        <xdr:cNvPr id="12" name="SWIR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mva.org/wp-content/uploads/EMVA1288General_4.0Release.pdf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zoomScaleNormal="100" workbookViewId="0">
      <selection activeCell="C11" sqref="C11"/>
    </sheetView>
  </sheetViews>
  <sheetFormatPr defaultColWidth="9.85546875" defaultRowHeight="11.25" x14ac:dyDescent="0.2"/>
  <cols>
    <col min="1" max="1" width="50.140625" style="16" customWidth="1"/>
    <col min="2" max="2" width="19.42578125" style="1" hidden="1" customWidth="1"/>
    <col min="3" max="3" width="18.140625" style="2" customWidth="1"/>
    <col min="4" max="9" width="22.5703125" style="2" customWidth="1"/>
    <col min="10" max="10" width="18.28515625" style="1" bestFit="1" customWidth="1"/>
    <col min="11" max="11" width="25.85546875" style="1" customWidth="1"/>
    <col min="12" max="13" width="9.85546875" style="1"/>
    <col min="14" max="14" width="12.140625" style="1" bestFit="1" customWidth="1"/>
    <col min="15" max="15" width="9.85546875" style="1"/>
    <col min="16" max="16" width="12.140625" style="1" bestFit="1" customWidth="1"/>
    <col min="17" max="16384" width="9.85546875" style="1"/>
  </cols>
  <sheetData>
    <row r="1" spans="1:11" ht="74.25" customHeight="1" x14ac:dyDescent="0.2">
      <c r="A1" s="75" t="s">
        <v>94</v>
      </c>
      <c r="B1" s="76"/>
      <c r="C1" s="76"/>
      <c r="D1" s="76"/>
      <c r="E1" s="76"/>
      <c r="F1" s="76"/>
      <c r="G1" s="76"/>
      <c r="H1" s="76"/>
      <c r="I1" s="76"/>
      <c r="J1" s="75" t="s">
        <v>79</v>
      </c>
      <c r="K1" s="75"/>
    </row>
    <row r="2" spans="1:11" ht="22.5" x14ac:dyDescent="0.45">
      <c r="A2" s="32" t="s">
        <v>0</v>
      </c>
      <c r="B2" s="54"/>
      <c r="C2" s="55" t="s">
        <v>26</v>
      </c>
      <c r="D2" s="56"/>
      <c r="E2" s="56"/>
      <c r="F2" s="56"/>
      <c r="G2" s="56"/>
      <c r="H2" s="56"/>
      <c r="I2" s="56"/>
      <c r="J2" s="32" t="s">
        <v>9</v>
      </c>
      <c r="K2" s="57" t="s">
        <v>85</v>
      </c>
    </row>
    <row r="3" spans="1:11" ht="22.5" x14ac:dyDescent="0.2">
      <c r="A3" s="18" t="s">
        <v>27</v>
      </c>
      <c r="B3" s="19"/>
      <c r="C3" s="20">
        <v>30</v>
      </c>
      <c r="D3" s="58"/>
      <c r="E3" s="58"/>
      <c r="F3" s="58"/>
      <c r="G3" s="58"/>
      <c r="H3" s="58"/>
      <c r="I3" s="58"/>
      <c r="J3" s="33" t="s">
        <v>28</v>
      </c>
      <c r="K3" s="59" t="s">
        <v>86</v>
      </c>
    </row>
    <row r="4" spans="1:11" ht="22.5" x14ac:dyDescent="0.2">
      <c r="A4" s="18" t="s">
        <v>29</v>
      </c>
      <c r="B4" s="19"/>
      <c r="C4" s="20">
        <v>1850</v>
      </c>
      <c r="D4" s="58"/>
      <c r="E4" s="58"/>
      <c r="F4" s="58"/>
      <c r="G4" s="58"/>
      <c r="H4" s="58"/>
      <c r="I4" s="58"/>
      <c r="J4" s="33" t="s">
        <v>30</v>
      </c>
      <c r="K4" s="60" t="s">
        <v>89</v>
      </c>
    </row>
    <row r="5" spans="1:11" ht="22.5" x14ac:dyDescent="0.2">
      <c r="A5" s="18" t="s">
        <v>31</v>
      </c>
      <c r="B5" s="19"/>
      <c r="C5" s="20">
        <v>10</v>
      </c>
      <c r="D5" s="58"/>
      <c r="E5" s="58"/>
      <c r="F5" s="58"/>
      <c r="G5" s="58"/>
      <c r="H5" s="58"/>
      <c r="I5" s="58"/>
      <c r="J5" s="33" t="s">
        <v>32</v>
      </c>
      <c r="K5" s="59" t="s">
        <v>88</v>
      </c>
    </row>
    <row r="6" spans="1:11" ht="24.75" x14ac:dyDescent="0.2">
      <c r="A6" s="18" t="s">
        <v>35</v>
      </c>
      <c r="B6" s="19"/>
      <c r="C6" s="21">
        <v>1.0000000000000001E-5</v>
      </c>
      <c r="D6" s="58"/>
      <c r="E6" s="58"/>
      <c r="F6" s="58"/>
      <c r="G6" s="58"/>
      <c r="H6" s="58"/>
      <c r="I6" s="58"/>
      <c r="J6" s="33" t="s">
        <v>80</v>
      </c>
      <c r="K6" s="59" t="s">
        <v>90</v>
      </c>
    </row>
    <row r="7" spans="1:11" ht="25.5" thickBot="1" x14ac:dyDescent="0.25">
      <c r="A7" s="61" t="s">
        <v>36</v>
      </c>
      <c r="B7" s="62"/>
      <c r="C7" s="22">
        <v>100</v>
      </c>
      <c r="D7" s="63"/>
      <c r="E7" s="63"/>
      <c r="F7" s="63"/>
      <c r="G7" s="63"/>
      <c r="H7" s="63"/>
      <c r="I7" s="63"/>
      <c r="J7" s="33" t="s">
        <v>80</v>
      </c>
      <c r="K7" s="59" t="s">
        <v>90</v>
      </c>
    </row>
    <row r="8" spans="1:11" ht="45" x14ac:dyDescent="0.45">
      <c r="A8" s="17" t="s">
        <v>98</v>
      </c>
      <c r="B8" s="24"/>
      <c r="C8" s="64" t="s">
        <v>8</v>
      </c>
      <c r="D8" s="65" t="s">
        <v>2</v>
      </c>
      <c r="E8" s="65" t="s">
        <v>3</v>
      </c>
      <c r="F8" s="65" t="s">
        <v>4</v>
      </c>
      <c r="G8" s="65" t="s">
        <v>5</v>
      </c>
      <c r="H8" s="65" t="s">
        <v>6</v>
      </c>
      <c r="I8" s="65" t="s">
        <v>7</v>
      </c>
      <c r="J8" s="32" t="s">
        <v>9</v>
      </c>
      <c r="K8" s="57" t="s">
        <v>85</v>
      </c>
    </row>
    <row r="9" spans="1:11" ht="22.5" x14ac:dyDescent="0.2">
      <c r="A9" s="18" t="s">
        <v>120</v>
      </c>
      <c r="B9" s="23"/>
      <c r="C9" s="20">
        <v>12</v>
      </c>
      <c r="D9" s="66">
        <v>14</v>
      </c>
      <c r="E9" s="66">
        <v>14</v>
      </c>
      <c r="F9" s="66">
        <v>14</v>
      </c>
      <c r="G9" s="66">
        <v>14</v>
      </c>
      <c r="H9" s="66">
        <v>14</v>
      </c>
      <c r="I9" s="66">
        <v>14</v>
      </c>
      <c r="J9" s="33" t="s">
        <v>119</v>
      </c>
      <c r="K9" s="67"/>
    </row>
    <row r="10" spans="1:11" ht="22.5" x14ac:dyDescent="0.2">
      <c r="A10" s="18" t="s">
        <v>37</v>
      </c>
      <c r="B10" s="23"/>
      <c r="C10" s="25">
        <v>5</v>
      </c>
      <c r="D10" s="26">
        <v>15</v>
      </c>
      <c r="E10" s="26">
        <v>15</v>
      </c>
      <c r="F10" s="26">
        <v>15</v>
      </c>
      <c r="G10" s="26">
        <v>15</v>
      </c>
      <c r="H10" s="26">
        <v>15</v>
      </c>
      <c r="I10" s="26">
        <v>15</v>
      </c>
      <c r="J10" s="33" t="s">
        <v>84</v>
      </c>
      <c r="K10" s="67" t="s">
        <v>96</v>
      </c>
    </row>
    <row r="11" spans="1:11" ht="22.5" x14ac:dyDescent="0.2">
      <c r="A11" s="18" t="str">
        <f>"QE @ "&amp;lambdaNM&amp;"nm"</f>
        <v>QE @ 1850nm</v>
      </c>
      <c r="B11" s="23"/>
      <c r="C11" s="27">
        <v>0</v>
      </c>
      <c r="D11" s="28">
        <f>QE!$G$3/100</f>
        <v>0</v>
      </c>
      <c r="E11" s="28">
        <f>QE!$G$3/100</f>
        <v>0</v>
      </c>
      <c r="F11" s="28">
        <f>QE!$G$3/100</f>
        <v>0</v>
      </c>
      <c r="G11" s="28">
        <f>QE!$H$3/100</f>
        <v>2.7686545664073761E-2</v>
      </c>
      <c r="H11" s="28">
        <f>QE!$H$3/100</f>
        <v>2.7686545664073761E-2</v>
      </c>
      <c r="I11" s="28">
        <f>QE!$H$3/100</f>
        <v>2.7686545664073761E-2</v>
      </c>
      <c r="J11" s="33" t="s">
        <v>38</v>
      </c>
      <c r="K11" s="68" t="s">
        <v>91</v>
      </c>
    </row>
    <row r="12" spans="1:11" ht="22.5" x14ac:dyDescent="0.2">
      <c r="A12" s="18" t="s">
        <v>100</v>
      </c>
      <c r="B12" s="23"/>
      <c r="C12" s="27" t="s">
        <v>127</v>
      </c>
      <c r="D12" s="28"/>
      <c r="E12" s="28"/>
      <c r="F12" s="28"/>
      <c r="G12" s="28"/>
      <c r="H12" s="28"/>
      <c r="I12" s="28"/>
      <c r="J12" s="33"/>
      <c r="K12" s="68"/>
    </row>
    <row r="13" spans="1:11" ht="22.5" x14ac:dyDescent="0.2">
      <c r="A13" s="18" t="s">
        <v>101</v>
      </c>
      <c r="B13" s="23"/>
      <c r="C13" s="37">
        <v>4800</v>
      </c>
      <c r="D13" s="36">
        <f>IF(_xlfn.SINGLE(Idark_Units)="e-/sec",_xlfn.SINGLE(Acuros_Idark_densityReference)*100^2/1000000000*elec_to_C/1000000000000*_xlfn.SINGLE(pixSizeUM)^2,IF(Idark_Units="e-/sec/um^2",(_xlfn.SINGLE(Acuros_Idark_densityReference)*100^2/1000000000*elec_to_C/1000000000000*_xlfn.SINGLE(pixSizeUM)^2)/(_xlfn.SINGLE(pixSizeUM)^2),IF(Idark_Units="nA/cm^2",5,5000000*(_xlfn.SINGLE(pixSizeUM)/1000)^2)))</f>
        <v>70200</v>
      </c>
      <c r="E13" s="36">
        <f>IF(Idark_Units="e-/sec",Acuros_Idark_densityReference*100^2/1000000000*elec_to_C/1000000000000*pixSizeUM^2,IF(Idark_Units="e-/sec/um^2",(Acuros_Idark_densityReference*100^2/1000000000*elec_to_C/1000000000000*pixSizeUM^2)/(pixSizeUM^2),IF(Idark_Units="nA/cm^2",5,5000000*(pixSizeUM/1000)^2)))</f>
        <v>70200</v>
      </c>
      <c r="F13" s="36">
        <f>IF(Idark_Units="e-/sec",Acuros_Idark_densityReference*100^2/1000000000*elec_to_C/1000000000000*pixSizeUM^2,IF(Idark_Units="e-/sec/um^2",(Acuros_Idark_densityReference*100^2/1000000000*elec_to_C/1000000000000*pixSizeUM^2)/(pixSizeUM^2),IF(Idark_Units="nA/cm^2",5,5000000*(pixSizeUM/1000)^2)))</f>
        <v>70200</v>
      </c>
      <c r="G13" s="36">
        <f>IF(Idark_Units="e-/sec",Acuros_Idark_densityReference*100^2/1000000000*elec_to_C/1000000000000*pixSizeUM^2,IF(Idark_Units="e-/sec/um^2",(Acuros_Idark_densityReference*100^2/1000000000*elec_to_C/1000000000000*pixSizeUM^2)/(pixSizeUM^2),IF(Idark_Units="nA/cm^2",5,5000000*(pixSizeUM/1000)^2)))</f>
        <v>70200</v>
      </c>
      <c r="H13" s="36">
        <f>IF(Idark_Units="e-/sec",Acuros_Idark_densityReference*100^2/1000000000*elec_to_C/1000000000000*pixSizeUM^2,IF(Idark_Units="e-/sec/um^2",(Acuros_Idark_densityReference*100^2/1000000000*elec_to_C/1000000000000*pixSizeUM^2)/(pixSizeUM^2),IF(Idark_Units="nA/cm^2",5,5000000*(pixSizeUM/1000)^2)))</f>
        <v>70200</v>
      </c>
      <c r="I13" s="36">
        <f>IF(Idark_Units="e-/sec",Acuros_Idark_densityReference*100^2/1000000000*elec_to_C/1000000000000*pixSizeUM^2,IF(Idark_Units="e-/sec/um^2",(Acuros_Idark_densityReference*100^2/1000000000*elec_to_C/1000000000000*pixSizeUM^2)/(pixSizeUM^2),IF(Idark_Units="nA/cm^2",5,5000000*(pixSizeUM/1000)^2)))</f>
        <v>70200</v>
      </c>
      <c r="J13" s="69" t="str">
        <f>C12</f>
        <v>e-/sec</v>
      </c>
      <c r="K13" s="68"/>
    </row>
    <row r="14" spans="1:11" ht="22.5" x14ac:dyDescent="0.2">
      <c r="A14" s="18" t="s">
        <v>40</v>
      </c>
      <c r="B14" s="23"/>
      <c r="C14" s="37">
        <v>20</v>
      </c>
      <c r="D14" s="66">
        <v>30</v>
      </c>
      <c r="E14" s="66">
        <v>30</v>
      </c>
      <c r="F14" s="66">
        <v>30</v>
      </c>
      <c r="G14" s="66">
        <v>30</v>
      </c>
      <c r="H14" s="66">
        <v>30</v>
      </c>
      <c r="I14" s="66">
        <v>30</v>
      </c>
      <c r="J14" s="33" t="s">
        <v>28</v>
      </c>
      <c r="K14" s="59" t="s">
        <v>87</v>
      </c>
    </row>
    <row r="15" spans="1:11" ht="22.5" x14ac:dyDescent="0.2">
      <c r="A15" s="18" t="s">
        <v>41</v>
      </c>
      <c r="B15" s="23"/>
      <c r="C15" s="37">
        <v>10</v>
      </c>
      <c r="D15" s="66">
        <v>10</v>
      </c>
      <c r="E15" s="66">
        <v>10</v>
      </c>
      <c r="F15" s="66">
        <v>10</v>
      </c>
      <c r="G15" s="66">
        <v>10</v>
      </c>
      <c r="H15" s="66">
        <v>10</v>
      </c>
      <c r="I15" s="66">
        <v>10</v>
      </c>
      <c r="J15" s="33" t="s">
        <v>28</v>
      </c>
      <c r="K15" s="59" t="s">
        <v>92</v>
      </c>
    </row>
    <row r="16" spans="1:11" ht="24.75" x14ac:dyDescent="0.2">
      <c r="A16" s="18" t="s">
        <v>97</v>
      </c>
      <c r="B16" s="23"/>
      <c r="C16" s="29">
        <v>165000</v>
      </c>
      <c r="D16" s="70">
        <v>550000</v>
      </c>
      <c r="E16" s="70">
        <v>110000</v>
      </c>
      <c r="F16" s="70">
        <v>26000</v>
      </c>
      <c r="G16" s="70">
        <v>550000</v>
      </c>
      <c r="H16" s="70">
        <v>110000</v>
      </c>
      <c r="I16" s="70">
        <v>26000</v>
      </c>
      <c r="J16" s="33" t="s">
        <v>82</v>
      </c>
      <c r="K16" s="59" t="s">
        <v>93</v>
      </c>
    </row>
    <row r="17" spans="1:11" ht="25.5" thickBot="1" x14ac:dyDescent="0.25">
      <c r="A17" s="61" t="s">
        <v>42</v>
      </c>
      <c r="B17" s="71"/>
      <c r="C17" s="30">
        <v>250</v>
      </c>
      <c r="D17" s="72">
        <v>180</v>
      </c>
      <c r="E17" s="72">
        <v>71</v>
      </c>
      <c r="F17" s="72">
        <v>59</v>
      </c>
      <c r="G17" s="72">
        <v>180</v>
      </c>
      <c r="H17" s="72">
        <v>71</v>
      </c>
      <c r="I17" s="72">
        <v>59</v>
      </c>
      <c r="J17" s="73" t="s">
        <v>83</v>
      </c>
      <c r="K17" s="74" t="s">
        <v>95</v>
      </c>
    </row>
  </sheetData>
  <sheetProtection algorithmName="SHA-512" hashValue="YV/r6edItnsNGpjXavXMo2BxmIrJtmAnzpFgFvntcTtiQwFFQT6KfLJ5V1TBq8xA02/DoIrVBJt9p6nlvxsV/Q==" saltValue="M6aegnV1LYZoYJQ02x3Ylg==" spinCount="100000" sheet="1" objects="1" scenarios="1"/>
  <mergeCells count="2">
    <mergeCell ref="J1:K1"/>
    <mergeCell ref="A1:I1"/>
  </mergeCells>
  <dataValidations xWindow="436" yWindow="600" count="8">
    <dataValidation type="decimal" operator="greaterThan" allowBlank="1" showInputMessage="1" showErrorMessage="1" sqref="C16:C17 C9:C10 C4:C5" xr:uid="{F77EA143-8AB3-4C3F-A844-7190294FD20E}">
      <formula1>0</formula1>
    </dataValidation>
    <dataValidation type="decimal" allowBlank="1" showInputMessage="1" showErrorMessage="1" sqref="C11" xr:uid="{E2A7291A-5E3E-4F68-88A7-CE99F8ACB136}">
      <formula1>0</formula1>
      <formula2>1</formula2>
    </dataValidation>
    <dataValidation type="decimal" operator="greaterThanOrEqual" allowBlank="1" showInputMessage="1" showErrorMessage="1" sqref="C3" xr:uid="{81C06718-6BFD-4D42-A57F-7439F838156A}">
      <formula1>-20</formula1>
    </dataValidation>
    <dataValidation type="decimal" allowBlank="1" showInputMessage="1" showErrorMessage="1" sqref="C14" xr:uid="{647F289E-87F0-4462-9A16-0FA9D0B95C9A}">
      <formula1>-50</formula1>
      <formula2>100</formula2>
    </dataValidation>
    <dataValidation type="decimal" allowBlank="1" showInputMessage="1" showErrorMessage="1" sqref="C15" xr:uid="{E2D2A2A3-22A0-42A9-AB14-449D18347DBF}">
      <formula1>0</formula1>
      <formula2>30</formula2>
    </dataValidation>
    <dataValidation type="list" allowBlank="1" showInputMessage="1" showErrorMessage="1" promptTitle="Dark Current Specification" prompt="Select the units in which the competitor lists dark current." sqref="C12" xr:uid="{851F5A29-EC80-4482-9A2F-745CD6822AAC}">
      <formula1>"nA/cm^2, fA, e-/sec, e-/sec/um^2"</formula1>
    </dataValidation>
    <dataValidation type="decimal" allowBlank="1" showInputMessage="1" showErrorMessage="1" promptTitle="Minimum Irradiance" prompt="Measured at the sensor surface." sqref="C6" xr:uid="{94620F90-EE3B-4AD2-8787-CDBB290544C2}">
      <formula1>0</formula1>
      <formula2>C7</formula2>
    </dataValidation>
    <dataValidation type="decimal" operator="greaterThan" allowBlank="1" showInputMessage="1" showErrorMessage="1" sqref="C7" xr:uid="{C228710B-EDE7-4532-B8E8-316FC4869233}">
      <formula1>C6</formula1>
    </dataValidation>
  </dataValidations>
  <hyperlinks>
    <hyperlink ref="J1:K1" r:id="rId1" display="EMVA Standard 1288" xr:uid="{888DD044-3872-4C36-9650-E58735137292}"/>
  </hyperlinks>
  <pageMargins left="0.46" right="0.36" top="0.74" bottom="0.75" header="0.39" footer="0.41"/>
  <pageSetup scale="32" fitToHeight="0" orientation="portrait" r:id="rId2"/>
  <headerFooter alignWithMargins="0">
    <oddHeader>&amp;L&amp;D &amp;T&amp;C&amp;A</oddHeader>
    <oddFooter>&amp;L&amp;F&amp;C&amp;"Arial,Bold"CONFIDENTIAL INFORMATION&amp;RPage &amp;P of &amp;N</oddFoot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2E09A-00F3-4448-ABAB-43FAF6A7D1FC}">
  <dimension ref="P1:AH138"/>
  <sheetViews>
    <sheetView zoomScale="55" zoomScaleNormal="55" workbookViewId="0">
      <selection activeCell="N70" sqref="N70"/>
    </sheetView>
  </sheetViews>
  <sheetFormatPr defaultRowHeight="12.75" x14ac:dyDescent="0.2"/>
  <cols>
    <col min="16" max="16" width="10.42578125" bestFit="1" customWidth="1"/>
  </cols>
  <sheetData>
    <row r="1" spans="34:34" s="5" customFormat="1" x14ac:dyDescent="0.2"/>
    <row r="2" spans="34:34" x14ac:dyDescent="0.2">
      <c r="AH2" s="3"/>
    </row>
    <row r="3" spans="34:34" x14ac:dyDescent="0.2">
      <c r="AH3" s="3"/>
    </row>
    <row r="133" spans="16:16" x14ac:dyDescent="0.2">
      <c r="P133" s="6"/>
    </row>
    <row r="137" spans="16:16" x14ac:dyDescent="0.2">
      <c r="P137" s="6"/>
    </row>
    <row r="138" spans="16:16" x14ac:dyDescent="0.2">
      <c r="P138" s="6"/>
    </row>
  </sheetData>
  <sheetProtection algorithmName="SHA-512" hashValue="/Ugra35c05kKw5M0ldHLbwwDOjL0rj3Ku/dmwGPg8ePfF24KJYw1thtvkeCrVsQiCB+Ynjw9e0xP8TB9BaC0Gw==" saltValue="6ehxpnNBNF4cdRWttOO9ZA==" spinCount="100000" sheet="1" objects="1" scenarios="1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P1:AH138"/>
  <sheetViews>
    <sheetView tabSelected="1" zoomScale="60" zoomScaleNormal="60" workbookViewId="0">
      <selection activeCell="AK14" sqref="AK14"/>
    </sheetView>
  </sheetViews>
  <sheetFormatPr defaultRowHeight="12.75" x14ac:dyDescent="0.2"/>
  <cols>
    <col min="16" max="16" width="10.42578125" bestFit="1" customWidth="1"/>
  </cols>
  <sheetData>
    <row r="1" spans="34:34" s="5" customFormat="1" x14ac:dyDescent="0.2"/>
    <row r="2" spans="34:34" x14ac:dyDescent="0.2">
      <c r="AH2" s="3"/>
    </row>
    <row r="3" spans="34:34" x14ac:dyDescent="0.2">
      <c r="AH3" s="3"/>
    </row>
    <row r="133" spans="16:16" x14ac:dyDescent="0.2">
      <c r="P133" s="6"/>
    </row>
    <row r="137" spans="16:16" x14ac:dyDescent="0.2">
      <c r="P137" s="6"/>
    </row>
    <row r="138" spans="16:16" x14ac:dyDescent="0.2">
      <c r="P138" s="6"/>
    </row>
  </sheetData>
  <sheetProtection algorithmName="SHA-512" hashValue="MEqz2hitcp348wr8LTWLdQVrlMs0/U51ZLE2cV4LBoZMgLslXZ9/p5CJYo/DWTmBN7uCe9TMK981ye80SS+Z4g==" saltValue="x3UybYRvzwOE1QkgzaT78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4F3A3-7A67-4B81-B070-84CC8ADE8F47}">
  <dimension ref="A1:Q1054"/>
  <sheetViews>
    <sheetView zoomScale="85" zoomScaleNormal="85" workbookViewId="0">
      <selection activeCell="H33" sqref="H33"/>
    </sheetView>
  </sheetViews>
  <sheetFormatPr defaultRowHeight="12.75" x14ac:dyDescent="0.2"/>
  <cols>
    <col min="1" max="1" width="52.85546875" bestFit="1" customWidth="1"/>
    <col min="2" max="2" width="44.140625" bestFit="1" customWidth="1"/>
    <col min="3" max="3" width="30.140625" customWidth="1"/>
    <col min="4" max="9" width="25" customWidth="1"/>
    <col min="10" max="10" width="19" bestFit="1" customWidth="1"/>
    <col min="12" max="12" width="12.140625" bestFit="1" customWidth="1"/>
    <col min="13" max="13" width="53.28515625" bestFit="1" customWidth="1"/>
    <col min="14" max="14" width="49.28515625" bestFit="1" customWidth="1"/>
    <col min="15" max="15" width="54.140625" bestFit="1" customWidth="1"/>
    <col min="16" max="16" width="50.140625" bestFit="1" customWidth="1"/>
    <col min="17" max="19" width="12.140625" bestFit="1" customWidth="1"/>
    <col min="20" max="20" width="9.5703125" bestFit="1" customWidth="1"/>
  </cols>
  <sheetData>
    <row r="1" spans="1:17" s="1" customFormat="1" ht="45" x14ac:dyDescent="0.45">
      <c r="A1" s="17" t="s">
        <v>45</v>
      </c>
      <c r="B1" s="24" t="s">
        <v>102</v>
      </c>
      <c r="C1" s="38" t="str" cm="1">
        <f t="array" ref="C1:I1">Camera_Name</f>
        <v>Competitor Camera</v>
      </c>
      <c r="D1" s="39" t="str">
        <v>Acuros® SWIR (Low Gain)</v>
      </c>
      <c r="E1" s="39" t="str">
        <v>Acuros® SWIR (Medium Gain)</v>
      </c>
      <c r="F1" s="39" t="str">
        <v>Acuros® SWIR (High Gain)</v>
      </c>
      <c r="G1" s="39" t="str">
        <v>Acuros® eSWIR (Low Gain)</v>
      </c>
      <c r="H1" s="39" t="str">
        <v>Acuros® eSWIR (Medium Gain)</v>
      </c>
      <c r="I1" s="39" t="str">
        <v>Acuros® eSWIR (High Gain)</v>
      </c>
      <c r="J1" s="32"/>
      <c r="M1" s="23" t="str">
        <f>"Acuros® SWIR Signal to Noise Ratio @"&amp;ROUND(Inputs!C5,2)&amp;"ms exposure with " &amp; lambdaNM &amp; "nm"</f>
        <v>Acuros® SWIR Signal to Noise Ratio @10ms exposure with 1850nm</v>
      </c>
      <c r="N1" s="23" t="str">
        <f>"Acuros® SWIR Dynamic Range @"&amp;ROUND(Inputs!C5,2)&amp;"ms exposure with " &amp; lambdaNM &amp; "nm"</f>
        <v>Acuros® SWIR Dynamic Range @10ms exposure with 1850nm</v>
      </c>
      <c r="O1" s="23" t="str">
        <f>"Acuros® eSWIR Signal to Noise Ratio @"&amp;ROUND(Inputs!C5,2)&amp;"ms exposure with " &amp; lambdaNM &amp; "nm"</f>
        <v>Acuros® eSWIR Signal to Noise Ratio @10ms exposure with 1850nm</v>
      </c>
      <c r="P1" s="23" t="str">
        <f>"Acuros® eSWIR Dynamic Range @"&amp;ROUND(Inputs!C5,2)&amp;"ms exposure with " &amp; lambdaNM &amp; "nm"</f>
        <v>Acuros® eSWIR Dynamic Range @10ms exposure with 1850nm</v>
      </c>
      <c r="Q1" s="31"/>
    </row>
    <row r="2" spans="1:17" s="1" customFormat="1" ht="22.5" x14ac:dyDescent="0.2">
      <c r="A2" s="18" t="s">
        <v>39</v>
      </c>
      <c r="B2" s="19" t="s">
        <v>118</v>
      </c>
      <c r="C2" s="29"/>
      <c r="D2" s="26">
        <v>5</v>
      </c>
      <c r="E2" s="26">
        <v>5</v>
      </c>
      <c r="F2" s="26">
        <v>5</v>
      </c>
      <c r="G2" s="26">
        <v>5</v>
      </c>
      <c r="H2" s="26">
        <v>5</v>
      </c>
      <c r="I2" s="26">
        <v>5</v>
      </c>
      <c r="J2" s="33" t="s">
        <v>99</v>
      </c>
    </row>
    <row r="3" spans="1:17" s="1" customFormat="1" ht="22.5" x14ac:dyDescent="0.2">
      <c r="A3" s="18" t="s">
        <v>117</v>
      </c>
      <c r="B3" s="19" t="s">
        <v>33</v>
      </c>
      <c r="C3" s="41">
        <f>1/Texp*1000</f>
        <v>100</v>
      </c>
      <c r="D3" s="35"/>
      <c r="E3" s="35"/>
      <c r="F3" s="35"/>
      <c r="G3" s="35"/>
      <c r="H3" s="35"/>
      <c r="I3" s="35"/>
      <c r="J3" s="33" t="s">
        <v>34</v>
      </c>
    </row>
    <row r="4" spans="1:17" s="1" customFormat="1" ht="22.5" x14ac:dyDescent="0.2">
      <c r="A4" s="18" t="s">
        <v>10</v>
      </c>
      <c r="B4" s="19" t="s">
        <v>11</v>
      </c>
      <c r="C4" s="34">
        <v>6.6259999999999998E-34</v>
      </c>
      <c r="D4" s="35"/>
      <c r="E4" s="35"/>
      <c r="F4" s="35"/>
      <c r="G4" s="35"/>
      <c r="H4" s="35"/>
      <c r="I4" s="35"/>
      <c r="J4" s="33" t="s">
        <v>12</v>
      </c>
    </row>
    <row r="5" spans="1:17" s="1" customFormat="1" ht="22.5" x14ac:dyDescent="0.2">
      <c r="A5" s="18" t="s">
        <v>13</v>
      </c>
      <c r="B5" s="19" t="s">
        <v>14</v>
      </c>
      <c r="C5" s="34">
        <v>299700000</v>
      </c>
      <c r="D5" s="35"/>
      <c r="E5" s="35"/>
      <c r="F5" s="35"/>
      <c r="G5" s="35"/>
      <c r="H5" s="35"/>
      <c r="I5" s="35"/>
      <c r="J5" s="33" t="s">
        <v>15</v>
      </c>
    </row>
    <row r="6" spans="1:17" s="1" customFormat="1" ht="22.5" x14ac:dyDescent="0.2">
      <c r="A6" s="18" t="s">
        <v>16</v>
      </c>
      <c r="B6" s="19" t="s">
        <v>17</v>
      </c>
      <c r="C6" s="34">
        <v>1.3806485199999999E-23</v>
      </c>
      <c r="D6" s="35"/>
      <c r="E6" s="35"/>
      <c r="F6" s="35"/>
      <c r="G6" s="35"/>
      <c r="H6" s="35"/>
      <c r="I6" s="35"/>
      <c r="J6" s="33" t="s">
        <v>18</v>
      </c>
    </row>
    <row r="7" spans="1:17" s="1" customFormat="1" ht="22.5" x14ac:dyDescent="0.2">
      <c r="A7" s="18" t="s">
        <v>19</v>
      </c>
      <c r="B7" s="19" t="s">
        <v>20</v>
      </c>
      <c r="C7" s="34">
        <v>1.602E-19</v>
      </c>
      <c r="D7" s="35"/>
      <c r="E7" s="35"/>
      <c r="F7" s="35"/>
      <c r="G7" s="35"/>
      <c r="H7" s="35"/>
      <c r="I7" s="35"/>
      <c r="J7" s="33" t="s">
        <v>21</v>
      </c>
    </row>
    <row r="8" spans="1:17" s="1" customFormat="1" ht="22.5" x14ac:dyDescent="0.2">
      <c r="A8" s="18" t="s">
        <v>22</v>
      </c>
      <c r="B8" s="19" t="s">
        <v>23</v>
      </c>
      <c r="C8" s="34">
        <v>273</v>
      </c>
      <c r="D8" s="35"/>
      <c r="E8" s="35"/>
      <c r="F8" s="35"/>
      <c r="G8" s="35"/>
      <c r="H8" s="35"/>
      <c r="I8" s="35"/>
      <c r="J8" s="33" t="s">
        <v>24</v>
      </c>
    </row>
    <row r="9" spans="1:17" s="1" customFormat="1" ht="24.75" x14ac:dyDescent="0.2">
      <c r="A9" s="18" t="s">
        <v>25</v>
      </c>
      <c r="B9" s="19" t="s">
        <v>103</v>
      </c>
      <c r="C9" s="34">
        <v>6.24E+18</v>
      </c>
      <c r="D9" s="35"/>
      <c r="E9" s="35"/>
      <c r="F9" s="35"/>
      <c r="G9" s="35"/>
      <c r="H9" s="35"/>
      <c r="I9" s="35"/>
      <c r="J9" s="33" t="s">
        <v>106</v>
      </c>
    </row>
    <row r="10" spans="1:17" s="1" customFormat="1" ht="22.5" x14ac:dyDescent="0.2">
      <c r="A10" s="18" t="s">
        <v>46</v>
      </c>
      <c r="B10" s="19" t="s">
        <v>47</v>
      </c>
      <c r="C10" s="40">
        <f t="shared" ref="C10:I10" si="0">lambdaNM/1000000000</f>
        <v>1.8500000000000001E-6</v>
      </c>
      <c r="D10" s="35">
        <f t="shared" si="0"/>
        <v>1.8500000000000001E-6</v>
      </c>
      <c r="E10" s="35">
        <f t="shared" si="0"/>
        <v>1.8500000000000001E-6</v>
      </c>
      <c r="F10" s="35">
        <f t="shared" si="0"/>
        <v>1.8500000000000001E-6</v>
      </c>
      <c r="G10" s="35">
        <f t="shared" si="0"/>
        <v>1.8500000000000001E-6</v>
      </c>
      <c r="H10" s="35">
        <f t="shared" si="0"/>
        <v>1.8500000000000001E-6</v>
      </c>
      <c r="I10" s="35">
        <f t="shared" si="0"/>
        <v>1.8500000000000001E-6</v>
      </c>
      <c r="J10" s="33" t="s">
        <v>43</v>
      </c>
    </row>
    <row r="11" spans="1:17" s="1" customFormat="1" ht="22.5" x14ac:dyDescent="0.2">
      <c r="A11" s="18" t="s">
        <v>48</v>
      </c>
      <c r="B11" s="19" t="s">
        <v>49</v>
      </c>
      <c r="C11" s="40">
        <f t="shared" ref="C11:I11" si="1">pixSizeUM/1000000</f>
        <v>5.0000000000000004E-6</v>
      </c>
      <c r="D11" s="35">
        <f t="shared" si="1"/>
        <v>1.5E-5</v>
      </c>
      <c r="E11" s="35">
        <f t="shared" si="1"/>
        <v>1.5E-5</v>
      </c>
      <c r="F11" s="35">
        <f t="shared" si="1"/>
        <v>1.5E-5</v>
      </c>
      <c r="G11" s="35">
        <f t="shared" si="1"/>
        <v>1.5E-5</v>
      </c>
      <c r="H11" s="35">
        <f t="shared" si="1"/>
        <v>1.5E-5</v>
      </c>
      <c r="I11" s="35">
        <f t="shared" si="1"/>
        <v>1.5E-5</v>
      </c>
      <c r="J11" s="33" t="s">
        <v>43</v>
      </c>
    </row>
    <row r="12" spans="1:17" s="1" customFormat="1" ht="23.25" thickBot="1" x14ac:dyDescent="0.25">
      <c r="A12" s="18" t="s">
        <v>51</v>
      </c>
      <c r="B12" s="19" t="s">
        <v>52</v>
      </c>
      <c r="C12" s="40">
        <f t="shared" ref="C12:I12" si="2">1/frameRate</f>
        <v>0.01</v>
      </c>
      <c r="D12" s="35">
        <f t="shared" si="2"/>
        <v>0.01</v>
      </c>
      <c r="E12" s="35">
        <f t="shared" si="2"/>
        <v>0.01</v>
      </c>
      <c r="F12" s="35">
        <f t="shared" si="2"/>
        <v>0.01</v>
      </c>
      <c r="G12" s="35">
        <f t="shared" si="2"/>
        <v>0.01</v>
      </c>
      <c r="H12" s="35">
        <f t="shared" si="2"/>
        <v>0.01</v>
      </c>
      <c r="I12" s="35">
        <f t="shared" si="2"/>
        <v>0.01</v>
      </c>
      <c r="J12" s="33" t="s">
        <v>50</v>
      </c>
    </row>
    <row r="13" spans="1:17" s="1" customFormat="1" ht="45" x14ac:dyDescent="0.45">
      <c r="A13" s="17" t="s">
        <v>105</v>
      </c>
      <c r="B13" s="24" t="s">
        <v>102</v>
      </c>
      <c r="C13" s="38" t="str" cm="1">
        <f t="array" ref="C13:I13">Camera_Name</f>
        <v>Competitor Camera</v>
      </c>
      <c r="D13" s="39" t="str">
        <v>Acuros® SWIR (Low Gain)</v>
      </c>
      <c r="E13" s="39" t="str">
        <v>Acuros® SWIR (Medium Gain)</v>
      </c>
      <c r="F13" s="39" t="str">
        <v>Acuros® SWIR (High Gain)</v>
      </c>
      <c r="G13" s="39" t="str">
        <v>Acuros® eSWIR (Low Gain)</v>
      </c>
      <c r="H13" s="39" t="str">
        <v>Acuros® eSWIR (Medium Gain)</v>
      </c>
      <c r="I13" s="39" t="str">
        <v>Acuros® eSWIR (High Gain)</v>
      </c>
      <c r="J13" s="32"/>
    </row>
    <row r="14" spans="1:17" s="1" customFormat="1" ht="24.75" x14ac:dyDescent="0.2">
      <c r="A14" s="18" t="s">
        <v>44</v>
      </c>
      <c r="B14" s="19" t="s">
        <v>53</v>
      </c>
      <c r="C14" s="40">
        <f>Inputs!C16</f>
        <v>165000</v>
      </c>
      <c r="D14" s="35">
        <f>Inputs!D16</f>
        <v>550000</v>
      </c>
      <c r="E14" s="35">
        <f>Inputs!E16</f>
        <v>110000</v>
      </c>
      <c r="F14" s="35">
        <f>Inputs!F16</f>
        <v>26000</v>
      </c>
      <c r="G14" s="35">
        <f>Inputs!G16</f>
        <v>550000</v>
      </c>
      <c r="H14" s="35">
        <f>Inputs!H16</f>
        <v>110000</v>
      </c>
      <c r="I14" s="35">
        <f>Inputs!I16</f>
        <v>26000</v>
      </c>
      <c r="J14" s="33" t="s">
        <v>82</v>
      </c>
    </row>
    <row r="15" spans="1:17" s="1" customFormat="1" ht="24.75" x14ac:dyDescent="0.2">
      <c r="A15" s="18" t="s">
        <v>54</v>
      </c>
      <c r="B15" s="19" t="s">
        <v>55</v>
      </c>
      <c r="C15" s="40">
        <f>Inputs!C17</f>
        <v>250</v>
      </c>
      <c r="D15" s="35">
        <f>Inputs!D17</f>
        <v>180</v>
      </c>
      <c r="E15" s="35">
        <f>Inputs!E17</f>
        <v>71</v>
      </c>
      <c r="F15" s="35">
        <f>Inputs!F17</f>
        <v>59</v>
      </c>
      <c r="G15" s="35">
        <f>Inputs!G17</f>
        <v>180</v>
      </c>
      <c r="H15" s="35">
        <f>Inputs!H17</f>
        <v>71</v>
      </c>
      <c r="I15" s="35">
        <f>Inputs!I17</f>
        <v>59</v>
      </c>
      <c r="J15" s="33" t="s">
        <v>83</v>
      </c>
    </row>
    <row r="16" spans="1:17" s="1" customFormat="1" ht="22.5" x14ac:dyDescent="0.2">
      <c r="A16" s="18" t="s">
        <v>116</v>
      </c>
      <c r="B16" s="19" t="s">
        <v>104</v>
      </c>
      <c r="C16" s="40">
        <f t="shared" ref="C16:I16" si="3">IF(Idark_Units="e-/sec",1,IF(Idark_Units="e-/sec/um^2",pixSizeUM*2,IF(Idark_Units="fA",0.000000000000001*elec_to_C,IF(Idark_Units="nA/cm^2",0.000000001*elec_to_C*100^2*0.000001^2*pixSizeUM^2,0))))</f>
        <v>1</v>
      </c>
      <c r="D16" s="35">
        <f t="shared" si="3"/>
        <v>1</v>
      </c>
      <c r="E16" s="35">
        <f t="shared" si="3"/>
        <v>1</v>
      </c>
      <c r="F16" s="35">
        <f t="shared" si="3"/>
        <v>1</v>
      </c>
      <c r="G16" s="35">
        <f t="shared" si="3"/>
        <v>1</v>
      </c>
      <c r="H16" s="35">
        <f t="shared" si="3"/>
        <v>1</v>
      </c>
      <c r="I16" s="35">
        <f t="shared" si="3"/>
        <v>1</v>
      </c>
      <c r="J16" s="33"/>
    </row>
    <row r="17" spans="1:13" s="1" customFormat="1" ht="24.75" x14ac:dyDescent="0.2">
      <c r="A17" s="18" t="s">
        <v>56</v>
      </c>
      <c r="B17" s="19" t="s">
        <v>57</v>
      </c>
      <c r="C17" s="40">
        <f t="shared" ref="C17:I17" si="4">IdarkConv*Idark_Val</f>
        <v>4800</v>
      </c>
      <c r="D17" s="35">
        <f t="shared" si="4"/>
        <v>70200</v>
      </c>
      <c r="E17" s="35">
        <f t="shared" si="4"/>
        <v>70200</v>
      </c>
      <c r="F17" s="35">
        <f t="shared" si="4"/>
        <v>70200</v>
      </c>
      <c r="G17" s="35">
        <f t="shared" si="4"/>
        <v>70200</v>
      </c>
      <c r="H17" s="35">
        <f t="shared" si="4"/>
        <v>70200</v>
      </c>
      <c r="I17" s="35">
        <f t="shared" si="4"/>
        <v>70200</v>
      </c>
      <c r="J17" s="33" t="s">
        <v>81</v>
      </c>
    </row>
    <row r="18" spans="1:13" s="1" customFormat="1" ht="25.5" thickBot="1" x14ac:dyDescent="0.25">
      <c r="A18" s="18" t="s">
        <v>58</v>
      </c>
      <c r="B18" s="19" t="s">
        <v>59</v>
      </c>
      <c r="C18" s="40">
        <f t="shared" ref="C18:I18" si="5">IF(Tdouble&gt;0,IdarkRefT*(2^((OperatingTemp-Tspec)/Tdouble)),0)</f>
        <v>9600</v>
      </c>
      <c r="D18" s="35">
        <f t="shared" si="5"/>
        <v>70200</v>
      </c>
      <c r="E18" s="35">
        <f t="shared" si="5"/>
        <v>70200</v>
      </c>
      <c r="F18" s="35">
        <f t="shared" si="5"/>
        <v>70200</v>
      </c>
      <c r="G18" s="35">
        <f t="shared" si="5"/>
        <v>70200</v>
      </c>
      <c r="H18" s="35">
        <f t="shared" si="5"/>
        <v>70200</v>
      </c>
      <c r="I18" s="35">
        <f t="shared" si="5"/>
        <v>70200</v>
      </c>
      <c r="J18" s="33" t="s">
        <v>81</v>
      </c>
    </row>
    <row r="19" spans="1:13" s="1" customFormat="1" ht="22.5" x14ac:dyDescent="0.45">
      <c r="A19" s="17" t="s">
        <v>1</v>
      </c>
      <c r="B19" s="24"/>
      <c r="C19" s="38"/>
      <c r="D19" s="39"/>
      <c r="E19" s="39"/>
      <c r="F19" s="39"/>
      <c r="G19" s="39"/>
      <c r="H19" s="39"/>
      <c r="I19" s="39"/>
      <c r="J19" s="32"/>
    </row>
    <row r="20" spans="1:13" s="1" customFormat="1" ht="22.5" x14ac:dyDescent="0.2">
      <c r="A20" s="18" t="s">
        <v>60</v>
      </c>
      <c r="B20" s="19" t="s">
        <v>125</v>
      </c>
      <c r="C20" s="52">
        <f t="shared" ref="C20:I20" si="6">IF(IdarkOpT&gt;0,FWC/IdarkOpT,"inf")</f>
        <v>17.1875</v>
      </c>
      <c r="D20" s="53">
        <f t="shared" si="6"/>
        <v>7.834757834757835</v>
      </c>
      <c r="E20" s="53">
        <f t="shared" si="6"/>
        <v>1.566951566951567</v>
      </c>
      <c r="F20" s="53">
        <f t="shared" si="6"/>
        <v>0.37037037037037035</v>
      </c>
      <c r="G20" s="53">
        <f t="shared" si="6"/>
        <v>7.834757834757835</v>
      </c>
      <c r="H20" s="53">
        <f t="shared" si="6"/>
        <v>1.566951566951567</v>
      </c>
      <c r="I20" s="53">
        <f t="shared" si="6"/>
        <v>0.37037037037037035</v>
      </c>
      <c r="J20" s="33" t="s">
        <v>50</v>
      </c>
    </row>
    <row r="21" spans="1:13" s="1" customFormat="1" ht="22.5" x14ac:dyDescent="0.2">
      <c r="A21" s="18" t="s">
        <v>61</v>
      </c>
      <c r="B21" s="19" t="s">
        <v>124</v>
      </c>
      <c r="C21" s="50">
        <f t="shared" ref="C21:I21" si="7">IF(C14&gt;0,20*LOG10(C14/SQRT(SigmaDRead^2+C14)),"NaN")</f>
        <v>50.779864874346814</v>
      </c>
      <c r="D21" s="26">
        <f t="shared" si="7"/>
        <v>57.155040126835068</v>
      </c>
      <c r="E21" s="26">
        <f t="shared" si="7"/>
        <v>50.219327221333941</v>
      </c>
      <c r="F21" s="26">
        <f t="shared" si="7"/>
        <v>43.604044851699499</v>
      </c>
      <c r="G21" s="26">
        <f t="shared" si="7"/>
        <v>57.155040126835068</v>
      </c>
      <c r="H21" s="26">
        <f t="shared" si="7"/>
        <v>50.219327221333941</v>
      </c>
      <c r="I21" s="26">
        <f t="shared" si="7"/>
        <v>43.604044851699499</v>
      </c>
      <c r="J21" s="33" t="s">
        <v>62</v>
      </c>
    </row>
    <row r="22" spans="1:13" s="1" customFormat="1" ht="22.5" x14ac:dyDescent="0.2">
      <c r="A22" s="18" t="s">
        <v>121</v>
      </c>
      <c r="B22" s="19" t="s">
        <v>123</v>
      </c>
      <c r="C22" s="50">
        <f t="shared" ref="C22:I22" si="8">IF(SigmaDRead&gt;0,IF(FWC&gt;0,20*LOG10(FWC/SQRT(SigmaDRead^2+C18/frameRate)),"NaN"),"inf")</f>
        <v>56.384213065501442</v>
      </c>
      <c r="D22" s="26">
        <f t="shared" si="8"/>
        <v>69.608711446471034</v>
      </c>
      <c r="E22" s="26">
        <f t="shared" si="8"/>
        <v>63.236465540352839</v>
      </c>
      <c r="F22" s="26">
        <f t="shared" si="8"/>
        <v>52.084588313610062</v>
      </c>
      <c r="G22" s="26">
        <f t="shared" si="8"/>
        <v>69.608711446471034</v>
      </c>
      <c r="H22" s="26">
        <f t="shared" si="8"/>
        <v>63.236465540352839</v>
      </c>
      <c r="I22" s="26">
        <f t="shared" si="8"/>
        <v>52.084588313610062</v>
      </c>
      <c r="J22" s="33" t="s">
        <v>62</v>
      </c>
    </row>
    <row r="23" spans="1:13" s="1" customFormat="1" ht="22.5" x14ac:dyDescent="0.2">
      <c r="A23" s="18" t="s">
        <v>122</v>
      </c>
      <c r="B23" s="19" t="s">
        <v>126</v>
      </c>
      <c r="C23" s="51">
        <f t="shared" ref="C23:I23" si="9">20*LOG10(2^bitDepth)</f>
        <v>72.247198959355487</v>
      </c>
      <c r="D23" s="26">
        <f t="shared" si="9"/>
        <v>84.288398785914737</v>
      </c>
      <c r="E23" s="26">
        <f t="shared" si="9"/>
        <v>84.288398785914737</v>
      </c>
      <c r="F23" s="26">
        <f t="shared" si="9"/>
        <v>84.288398785914737</v>
      </c>
      <c r="G23" s="26">
        <f t="shared" si="9"/>
        <v>84.288398785914737</v>
      </c>
      <c r="H23" s="26">
        <f t="shared" si="9"/>
        <v>84.288398785914737</v>
      </c>
      <c r="I23" s="26">
        <f t="shared" si="9"/>
        <v>84.288398785914737</v>
      </c>
      <c r="J23" s="33" t="s">
        <v>62</v>
      </c>
    </row>
    <row r="24" spans="1:13" s="1" customFormat="1" ht="23.25" thickBot="1" x14ac:dyDescent="0.25">
      <c r="A24" s="43"/>
      <c r="B24" s="44"/>
      <c r="C24" s="45"/>
      <c r="D24" s="46"/>
      <c r="E24" s="46"/>
      <c r="F24" s="46"/>
      <c r="G24" s="46"/>
      <c r="H24" s="46"/>
      <c r="I24" s="46"/>
      <c r="J24" s="43"/>
    </row>
    <row r="25" spans="1:13" s="4" customFormat="1" ht="22.5" x14ac:dyDescent="0.45">
      <c r="A25" s="17" t="s">
        <v>63</v>
      </c>
      <c r="B25" s="24"/>
      <c r="C25" s="38"/>
      <c r="D25" s="39"/>
      <c r="E25" s="39"/>
      <c r="F25" s="39"/>
      <c r="G25" s="39"/>
      <c r="H25" s="39"/>
      <c r="I25" s="39"/>
      <c r="J25" s="32" t="s">
        <v>64</v>
      </c>
      <c r="K25" s="1"/>
      <c r="L25" s="1"/>
      <c r="M25" s="1"/>
    </row>
    <row r="26" spans="1:13" s="1" customFormat="1" x14ac:dyDescent="0.2">
      <c r="A26" s="47" t="s">
        <v>107</v>
      </c>
      <c r="B26" s="48" t="s">
        <v>65</v>
      </c>
      <c r="C26" s="49" t="str">
        <f t="shared" ref="C26:I26" si="10">Camera_Name</f>
        <v>Competitor Camera</v>
      </c>
      <c r="D26" s="49" t="str">
        <f t="shared" si="10"/>
        <v>Acuros® SWIR (Low Gain)</v>
      </c>
      <c r="E26" s="49" t="str">
        <f t="shared" si="10"/>
        <v>Acuros® SWIR (Medium Gain)</v>
      </c>
      <c r="F26" s="49" t="str">
        <f t="shared" si="10"/>
        <v>Acuros® SWIR (High Gain)</v>
      </c>
      <c r="G26" s="49" t="str">
        <f t="shared" si="10"/>
        <v>Acuros® eSWIR (Low Gain)</v>
      </c>
      <c r="H26" s="49" t="str">
        <f t="shared" si="10"/>
        <v>Acuros® eSWIR (Medium Gain)</v>
      </c>
      <c r="I26" s="49" t="str">
        <f t="shared" si="10"/>
        <v>Acuros® eSWIR (High Gain)</v>
      </c>
      <c r="J26" s="48"/>
      <c r="K26" s="4"/>
      <c r="L26" s="4"/>
      <c r="M26" s="4"/>
    </row>
    <row r="27" spans="1:13" s="1" customFormat="1" ht="22.5" x14ac:dyDescent="0.2">
      <c r="A27" s="18">
        <v>0</v>
      </c>
      <c r="B27" s="19">
        <f t="shared" ref="B27:B58" si="11">EsMin*(EsMax/EsMin)^$A27</f>
        <v>1.0000000000000001E-5</v>
      </c>
      <c r="C27" s="40">
        <f t="shared" ref="C27:I36" si="12">$B27*(lambda/(hConst*cConst))*pixSize^2*QE</f>
        <v>0</v>
      </c>
      <c r="D27" s="35">
        <f t="shared" si="12"/>
        <v>0</v>
      </c>
      <c r="E27" s="35">
        <f t="shared" si="12"/>
        <v>0</v>
      </c>
      <c r="F27" s="35">
        <f t="shared" si="12"/>
        <v>0</v>
      </c>
      <c r="G27" s="35">
        <f t="shared" si="12"/>
        <v>580.34312774746286</v>
      </c>
      <c r="H27" s="35">
        <f t="shared" si="12"/>
        <v>580.34312774746286</v>
      </c>
      <c r="I27" s="35">
        <f t="shared" si="12"/>
        <v>580.34312774746286</v>
      </c>
      <c r="J27" s="33"/>
    </row>
    <row r="28" spans="1:13" s="1" customFormat="1" ht="22.5" x14ac:dyDescent="0.2">
      <c r="A28" s="18">
        <v>0.01</v>
      </c>
      <c r="B28" s="19">
        <f t="shared" si="11"/>
        <v>1.1748975549395296E-5</v>
      </c>
      <c r="C28" s="40">
        <f t="shared" si="12"/>
        <v>0</v>
      </c>
      <c r="D28" s="35">
        <f t="shared" si="12"/>
        <v>0</v>
      </c>
      <c r="E28" s="35">
        <f t="shared" si="12"/>
        <v>0</v>
      </c>
      <c r="F28" s="35">
        <f t="shared" si="12"/>
        <v>0</v>
      </c>
      <c r="G28" s="35">
        <f t="shared" si="12"/>
        <v>681.84372181645313</v>
      </c>
      <c r="H28" s="35">
        <f t="shared" si="12"/>
        <v>681.84372181645313</v>
      </c>
      <c r="I28" s="35">
        <f t="shared" si="12"/>
        <v>681.84372181645313</v>
      </c>
      <c r="J28" s="33"/>
    </row>
    <row r="29" spans="1:13" s="1" customFormat="1" ht="22.5" x14ac:dyDescent="0.2">
      <c r="A29" s="18">
        <v>0.02</v>
      </c>
      <c r="B29" s="19">
        <f t="shared" si="11"/>
        <v>1.3803842646028849E-5</v>
      </c>
      <c r="C29" s="40">
        <f t="shared" si="12"/>
        <v>0</v>
      </c>
      <c r="D29" s="35">
        <f t="shared" si="12"/>
        <v>0</v>
      </c>
      <c r="E29" s="35">
        <f t="shared" si="12"/>
        <v>0</v>
      </c>
      <c r="F29" s="35">
        <f t="shared" si="12"/>
        <v>0</v>
      </c>
      <c r="G29" s="35">
        <f t="shared" si="12"/>
        <v>801.0965216130196</v>
      </c>
      <c r="H29" s="35">
        <f t="shared" si="12"/>
        <v>801.0965216130196</v>
      </c>
      <c r="I29" s="35">
        <f t="shared" si="12"/>
        <v>801.0965216130196</v>
      </c>
      <c r="J29" s="33"/>
    </row>
    <row r="30" spans="1:13" s="1" customFormat="1" ht="22.5" x14ac:dyDescent="0.2">
      <c r="A30" s="18">
        <v>0.03</v>
      </c>
      <c r="B30" s="19">
        <f t="shared" si="11"/>
        <v>1.6218100973589302E-5</v>
      </c>
      <c r="C30" s="40">
        <f t="shared" si="12"/>
        <v>0</v>
      </c>
      <c r="D30" s="35">
        <f t="shared" si="12"/>
        <v>0</v>
      </c>
      <c r="E30" s="35">
        <f t="shared" si="12"/>
        <v>0</v>
      </c>
      <c r="F30" s="35">
        <f t="shared" si="12"/>
        <v>0</v>
      </c>
      <c r="G30" s="35">
        <f t="shared" si="12"/>
        <v>941.20634451369881</v>
      </c>
      <c r="H30" s="35">
        <f t="shared" si="12"/>
        <v>941.20634451369881</v>
      </c>
      <c r="I30" s="35">
        <f t="shared" si="12"/>
        <v>941.20634451369881</v>
      </c>
      <c r="J30" s="33"/>
    </row>
    <row r="31" spans="1:13" s="1" customFormat="1" ht="22.5" x14ac:dyDescent="0.2">
      <c r="A31" s="18">
        <v>0.04</v>
      </c>
      <c r="B31" s="19">
        <f t="shared" si="11"/>
        <v>1.9054607179632474E-5</v>
      </c>
      <c r="C31" s="40">
        <f t="shared" si="12"/>
        <v>0</v>
      </c>
      <c r="D31" s="35">
        <f t="shared" si="12"/>
        <v>0</v>
      </c>
      <c r="E31" s="35">
        <f t="shared" si="12"/>
        <v>0</v>
      </c>
      <c r="F31" s="35">
        <f t="shared" si="12"/>
        <v>0</v>
      </c>
      <c r="G31" s="35">
        <f t="shared" si="12"/>
        <v>1105.8210328627172</v>
      </c>
      <c r="H31" s="35">
        <f t="shared" si="12"/>
        <v>1105.8210328627172</v>
      </c>
      <c r="I31" s="35">
        <f t="shared" si="12"/>
        <v>1105.8210328627172</v>
      </c>
      <c r="J31" s="33"/>
    </row>
    <row r="32" spans="1:13" s="1" customFormat="1" ht="22.5" x14ac:dyDescent="0.2">
      <c r="A32" s="18">
        <v>0.05</v>
      </c>
      <c r="B32" s="19">
        <f t="shared" si="11"/>
        <v>2.23872113856834E-5</v>
      </c>
      <c r="C32" s="40">
        <f t="shared" si="12"/>
        <v>0</v>
      </c>
      <c r="D32" s="35">
        <f t="shared" si="12"/>
        <v>0</v>
      </c>
      <c r="E32" s="35">
        <f t="shared" si="12"/>
        <v>0</v>
      </c>
      <c r="F32" s="35">
        <f t="shared" si="12"/>
        <v>0</v>
      </c>
      <c r="G32" s="35">
        <f t="shared" si="12"/>
        <v>1299.2264277111117</v>
      </c>
      <c r="H32" s="35">
        <f t="shared" si="12"/>
        <v>1299.2264277111117</v>
      </c>
      <c r="I32" s="35">
        <f t="shared" si="12"/>
        <v>1299.2264277111117</v>
      </c>
      <c r="J32" s="33"/>
    </row>
    <row r="33" spans="1:10" s="1" customFormat="1" ht="22.5" x14ac:dyDescent="0.2">
      <c r="A33" s="18">
        <v>0.06</v>
      </c>
      <c r="B33" s="19">
        <f t="shared" si="11"/>
        <v>2.6302679918953821E-5</v>
      </c>
      <c r="C33" s="40">
        <f t="shared" si="12"/>
        <v>0</v>
      </c>
      <c r="D33" s="35">
        <f t="shared" si="12"/>
        <v>0</v>
      </c>
      <c r="E33" s="35">
        <f t="shared" si="12"/>
        <v>0</v>
      </c>
      <c r="F33" s="35">
        <f t="shared" si="12"/>
        <v>0</v>
      </c>
      <c r="G33" s="35">
        <f t="shared" si="12"/>
        <v>1526.4579532306045</v>
      </c>
      <c r="H33" s="35">
        <f t="shared" si="12"/>
        <v>1526.4579532306045</v>
      </c>
      <c r="I33" s="35">
        <f t="shared" si="12"/>
        <v>1526.4579532306045</v>
      </c>
      <c r="J33" s="33"/>
    </row>
    <row r="34" spans="1:10" s="1" customFormat="1" ht="22.5" x14ac:dyDescent="0.2">
      <c r="A34" s="18">
        <v>7.0000000000000007E-2</v>
      </c>
      <c r="B34" s="19">
        <f t="shared" si="11"/>
        <v>3.0902954325135914E-5</v>
      </c>
      <c r="C34" s="40">
        <f t="shared" si="12"/>
        <v>0</v>
      </c>
      <c r="D34" s="35">
        <f t="shared" si="12"/>
        <v>0</v>
      </c>
      <c r="E34" s="35">
        <f t="shared" si="12"/>
        <v>0</v>
      </c>
      <c r="F34" s="35">
        <f t="shared" si="12"/>
        <v>0</v>
      </c>
      <c r="G34" s="35">
        <f t="shared" si="12"/>
        <v>1793.4317169686362</v>
      </c>
      <c r="H34" s="35">
        <f t="shared" si="12"/>
        <v>1793.4317169686362</v>
      </c>
      <c r="I34" s="35">
        <f t="shared" si="12"/>
        <v>1793.4317169686362</v>
      </c>
      <c r="J34" s="33"/>
    </row>
    <row r="35" spans="1:10" s="1" customFormat="1" ht="22.5" x14ac:dyDescent="0.2">
      <c r="A35" s="18">
        <v>0.08</v>
      </c>
      <c r="B35" s="19">
        <f t="shared" si="11"/>
        <v>3.630780547701014E-5</v>
      </c>
      <c r="C35" s="40">
        <f t="shared" si="12"/>
        <v>0</v>
      </c>
      <c r="D35" s="35">
        <f t="shared" si="12"/>
        <v>0</v>
      </c>
      <c r="E35" s="35">
        <f t="shared" si="12"/>
        <v>0</v>
      </c>
      <c r="F35" s="35">
        <f t="shared" si="12"/>
        <v>0</v>
      </c>
      <c r="G35" s="35">
        <f t="shared" si="12"/>
        <v>2107.0985392174525</v>
      </c>
      <c r="H35" s="35">
        <f t="shared" si="12"/>
        <v>2107.0985392174525</v>
      </c>
      <c r="I35" s="35">
        <f t="shared" si="12"/>
        <v>2107.0985392174525</v>
      </c>
      <c r="J35" s="33"/>
    </row>
    <row r="36" spans="1:10" s="1" customFormat="1" ht="22.5" x14ac:dyDescent="0.2">
      <c r="A36" s="18">
        <v>0.09</v>
      </c>
      <c r="B36" s="19">
        <f t="shared" si="11"/>
        <v>4.2657951880159264E-5</v>
      </c>
      <c r="C36" s="40">
        <f t="shared" si="12"/>
        <v>0</v>
      </c>
      <c r="D36" s="35">
        <f t="shared" si="12"/>
        <v>0</v>
      </c>
      <c r="E36" s="35">
        <f t="shared" si="12"/>
        <v>0</v>
      </c>
      <c r="F36" s="35">
        <f t="shared" si="12"/>
        <v>0</v>
      </c>
      <c r="G36" s="35">
        <f t="shared" si="12"/>
        <v>2475.6249217432392</v>
      </c>
      <c r="H36" s="35">
        <f t="shared" si="12"/>
        <v>2475.6249217432392</v>
      </c>
      <c r="I36" s="35">
        <f t="shared" si="12"/>
        <v>2475.6249217432392</v>
      </c>
      <c r="J36" s="33"/>
    </row>
    <row r="37" spans="1:10" s="1" customFormat="1" ht="22.5" x14ac:dyDescent="0.2">
      <c r="A37" s="18">
        <v>0.1</v>
      </c>
      <c r="B37" s="19">
        <f t="shared" si="11"/>
        <v>5.0118723362727245E-5</v>
      </c>
      <c r="C37" s="40">
        <f t="shared" ref="C37:I46" si="13">$B37*(lambda/(hConst*cConst))*pixSize^2*QE</f>
        <v>0</v>
      </c>
      <c r="D37" s="35">
        <f t="shared" si="13"/>
        <v>0</v>
      </c>
      <c r="E37" s="35">
        <f t="shared" si="13"/>
        <v>0</v>
      </c>
      <c r="F37" s="35">
        <f t="shared" si="13"/>
        <v>0</v>
      </c>
      <c r="G37" s="35">
        <f t="shared" si="13"/>
        <v>2908.605667503497</v>
      </c>
      <c r="H37" s="35">
        <f t="shared" si="13"/>
        <v>2908.605667503497</v>
      </c>
      <c r="I37" s="35">
        <f t="shared" si="13"/>
        <v>2908.605667503497</v>
      </c>
      <c r="J37" s="33"/>
    </row>
    <row r="38" spans="1:10" s="1" customFormat="1" ht="22.5" x14ac:dyDescent="0.2">
      <c r="A38" s="18">
        <v>0.11</v>
      </c>
      <c r="B38" s="19">
        <f t="shared" si="11"/>
        <v>5.8884365535558901E-5</v>
      </c>
      <c r="C38" s="40">
        <f t="shared" si="13"/>
        <v>0</v>
      </c>
      <c r="D38" s="35">
        <f t="shared" si="13"/>
        <v>0</v>
      </c>
      <c r="E38" s="35">
        <f t="shared" si="13"/>
        <v>0</v>
      </c>
      <c r="F38" s="35">
        <f t="shared" si="13"/>
        <v>0</v>
      </c>
      <c r="G38" s="35">
        <f t="shared" si="13"/>
        <v>3417.3136870331159</v>
      </c>
      <c r="H38" s="35">
        <f t="shared" si="13"/>
        <v>3417.3136870331159</v>
      </c>
      <c r="I38" s="35">
        <f t="shared" si="13"/>
        <v>3417.3136870331159</v>
      </c>
      <c r="J38" s="33"/>
    </row>
    <row r="39" spans="1:10" s="1" customFormat="1" ht="22.5" x14ac:dyDescent="0.2">
      <c r="A39" s="18">
        <v>0.12</v>
      </c>
      <c r="B39" s="19">
        <f t="shared" si="11"/>
        <v>6.9183097091893653E-5</v>
      </c>
      <c r="C39" s="40">
        <f t="shared" si="13"/>
        <v>0</v>
      </c>
      <c r="D39" s="35">
        <f t="shared" si="13"/>
        <v>0</v>
      </c>
      <c r="E39" s="35">
        <f t="shared" si="13"/>
        <v>0</v>
      </c>
      <c r="F39" s="35">
        <f t="shared" si="13"/>
        <v>0</v>
      </c>
      <c r="G39" s="35">
        <f t="shared" si="13"/>
        <v>4014.9934953565971</v>
      </c>
      <c r="H39" s="35">
        <f t="shared" si="13"/>
        <v>4014.9934953565971</v>
      </c>
      <c r="I39" s="35">
        <f t="shared" si="13"/>
        <v>4014.9934953565971</v>
      </c>
      <c r="J39" s="33"/>
    </row>
    <row r="40" spans="1:10" s="1" customFormat="1" ht="22.5" x14ac:dyDescent="0.2">
      <c r="A40" s="18">
        <v>0.13</v>
      </c>
      <c r="B40" s="19">
        <f t="shared" si="11"/>
        <v>8.1283051616409932E-5</v>
      </c>
      <c r="C40" s="40">
        <f t="shared" si="13"/>
        <v>0</v>
      </c>
      <c r="D40" s="35">
        <f t="shared" si="13"/>
        <v>0</v>
      </c>
      <c r="E40" s="35">
        <f t="shared" si="13"/>
        <v>0</v>
      </c>
      <c r="F40" s="35">
        <f t="shared" si="13"/>
        <v>0</v>
      </c>
      <c r="G40" s="35">
        <f t="shared" si="13"/>
        <v>4717.206040792581</v>
      </c>
      <c r="H40" s="35">
        <f t="shared" si="13"/>
        <v>4717.206040792581</v>
      </c>
      <c r="I40" s="35">
        <f t="shared" si="13"/>
        <v>4717.206040792581</v>
      </c>
      <c r="J40" s="33"/>
    </row>
    <row r="41" spans="1:10" s="1" customFormat="1" ht="22.5" x14ac:dyDescent="0.2">
      <c r="A41" s="18">
        <v>0.14000000000000001</v>
      </c>
      <c r="B41" s="19">
        <f t="shared" si="11"/>
        <v>9.5499258602143648E-5</v>
      </c>
      <c r="C41" s="40">
        <f t="shared" si="13"/>
        <v>0</v>
      </c>
      <c r="D41" s="35">
        <f t="shared" si="13"/>
        <v>0</v>
      </c>
      <c r="E41" s="35">
        <f t="shared" si="13"/>
        <v>0</v>
      </c>
      <c r="F41" s="35">
        <f t="shared" si="13"/>
        <v>0</v>
      </c>
      <c r="G41" s="35">
        <f t="shared" si="13"/>
        <v>5542.2338434731846</v>
      </c>
      <c r="H41" s="35">
        <f t="shared" si="13"/>
        <v>5542.2338434731846</v>
      </c>
      <c r="I41" s="35">
        <f t="shared" si="13"/>
        <v>5542.2338434731846</v>
      </c>
      <c r="J41" s="33"/>
    </row>
    <row r="42" spans="1:10" s="1" customFormat="1" ht="22.5" x14ac:dyDescent="0.2">
      <c r="A42" s="18">
        <v>0.15</v>
      </c>
      <c r="B42" s="19">
        <f t="shared" si="11"/>
        <v>1.1220184543019637E-4</v>
      </c>
      <c r="C42" s="40">
        <f t="shared" si="13"/>
        <v>0</v>
      </c>
      <c r="D42" s="35">
        <f t="shared" si="13"/>
        <v>0</v>
      </c>
      <c r="E42" s="35">
        <f t="shared" si="13"/>
        <v>0</v>
      </c>
      <c r="F42" s="35">
        <f t="shared" si="13"/>
        <v>0</v>
      </c>
      <c r="G42" s="35">
        <f t="shared" si="13"/>
        <v>6511.5569915997539</v>
      </c>
      <c r="H42" s="35">
        <f t="shared" si="13"/>
        <v>6511.5569915997539</v>
      </c>
      <c r="I42" s="35">
        <f t="shared" si="13"/>
        <v>6511.5569915997539</v>
      </c>
      <c r="J42" s="33"/>
    </row>
    <row r="43" spans="1:10" s="1" customFormat="1" ht="22.5" x14ac:dyDescent="0.2">
      <c r="A43" s="18">
        <v>0.16</v>
      </c>
      <c r="B43" s="19">
        <f t="shared" si="11"/>
        <v>1.3182567385564071E-4</v>
      </c>
      <c r="C43" s="40">
        <f t="shared" si="13"/>
        <v>0</v>
      </c>
      <c r="D43" s="35">
        <f t="shared" si="13"/>
        <v>0</v>
      </c>
      <c r="E43" s="35">
        <f t="shared" si="13"/>
        <v>0</v>
      </c>
      <c r="F43" s="35">
        <f t="shared" si="13"/>
        <v>0</v>
      </c>
      <c r="G43" s="35">
        <f t="shared" si="13"/>
        <v>7650.4123882799477</v>
      </c>
      <c r="H43" s="35">
        <f t="shared" si="13"/>
        <v>7650.4123882799477</v>
      </c>
      <c r="I43" s="35">
        <f t="shared" si="13"/>
        <v>7650.4123882799477</v>
      </c>
      <c r="J43" s="33"/>
    </row>
    <row r="44" spans="1:10" s="1" customFormat="1" ht="22.5" x14ac:dyDescent="0.2">
      <c r="A44" s="18">
        <v>0.17</v>
      </c>
      <c r="B44" s="19">
        <f t="shared" si="11"/>
        <v>1.5488166189124819E-4</v>
      </c>
      <c r="C44" s="40">
        <f t="shared" si="13"/>
        <v>0</v>
      </c>
      <c r="D44" s="35">
        <f t="shared" si="13"/>
        <v>0</v>
      </c>
      <c r="E44" s="35">
        <f t="shared" si="13"/>
        <v>0</v>
      </c>
      <c r="F44" s="35">
        <f t="shared" si="13"/>
        <v>0</v>
      </c>
      <c r="G44" s="35">
        <f t="shared" si="13"/>
        <v>8988.4508092692013</v>
      </c>
      <c r="H44" s="35">
        <f t="shared" si="13"/>
        <v>8988.4508092692013</v>
      </c>
      <c r="I44" s="35">
        <f t="shared" si="13"/>
        <v>8988.4508092692013</v>
      </c>
      <c r="J44" s="33"/>
    </row>
    <row r="45" spans="1:10" s="1" customFormat="1" ht="22.5" x14ac:dyDescent="0.2">
      <c r="A45" s="18">
        <v>0.18</v>
      </c>
      <c r="B45" s="19">
        <f t="shared" si="11"/>
        <v>1.8197008586099835E-4</v>
      </c>
      <c r="C45" s="40">
        <f t="shared" si="13"/>
        <v>0</v>
      </c>
      <c r="D45" s="35">
        <f t="shared" si="13"/>
        <v>0</v>
      </c>
      <c r="E45" s="35">
        <f t="shared" si="13"/>
        <v>0</v>
      </c>
      <c r="F45" s="35">
        <f t="shared" si="13"/>
        <v>0</v>
      </c>
      <c r="G45" s="35">
        <f t="shared" si="13"/>
        <v>10560.508878504615</v>
      </c>
      <c r="H45" s="35">
        <f t="shared" si="13"/>
        <v>10560.508878504615</v>
      </c>
      <c r="I45" s="35">
        <f t="shared" si="13"/>
        <v>10560.508878504615</v>
      </c>
      <c r="J45" s="33"/>
    </row>
    <row r="46" spans="1:10" s="1" customFormat="1" ht="22.5" x14ac:dyDescent="0.2">
      <c r="A46" s="18">
        <v>0.19</v>
      </c>
      <c r="B46" s="19">
        <f t="shared" si="11"/>
        <v>2.1379620895022326E-4</v>
      </c>
      <c r="C46" s="40">
        <f t="shared" si="13"/>
        <v>0</v>
      </c>
      <c r="D46" s="35">
        <f t="shared" si="13"/>
        <v>0</v>
      </c>
      <c r="E46" s="35">
        <f t="shared" si="13"/>
        <v>0</v>
      </c>
      <c r="F46" s="35">
        <f t="shared" si="13"/>
        <v>0</v>
      </c>
      <c r="G46" s="35">
        <f t="shared" si="13"/>
        <v>12407.516060272268</v>
      </c>
      <c r="H46" s="35">
        <f t="shared" si="13"/>
        <v>12407.516060272268</v>
      </c>
      <c r="I46" s="35">
        <f t="shared" si="13"/>
        <v>12407.516060272268</v>
      </c>
      <c r="J46" s="33"/>
    </row>
    <row r="47" spans="1:10" s="1" customFormat="1" ht="22.5" x14ac:dyDescent="0.2">
      <c r="A47" s="18">
        <v>0.2</v>
      </c>
      <c r="B47" s="19">
        <f t="shared" si="11"/>
        <v>2.5118864315095812E-4</v>
      </c>
      <c r="C47" s="40">
        <f t="shared" ref="C47:I56" si="14">$B47*(lambda/(hConst*cConst))*pixSize^2*QE</f>
        <v>0</v>
      </c>
      <c r="D47" s="35">
        <f t="shared" si="14"/>
        <v>0</v>
      </c>
      <c r="E47" s="35">
        <f t="shared" si="14"/>
        <v>0</v>
      </c>
      <c r="F47" s="35">
        <f t="shared" si="14"/>
        <v>0</v>
      </c>
      <c r="G47" s="35">
        <f t="shared" si="14"/>
        <v>14577.560282086835</v>
      </c>
      <c r="H47" s="35">
        <f t="shared" si="14"/>
        <v>14577.560282086835</v>
      </c>
      <c r="I47" s="35">
        <f t="shared" si="14"/>
        <v>14577.560282086835</v>
      </c>
      <c r="J47" s="33"/>
    </row>
    <row r="48" spans="1:10" s="1" customFormat="1" ht="22.5" x14ac:dyDescent="0.2">
      <c r="A48" s="18">
        <v>0.21</v>
      </c>
      <c r="B48" s="19">
        <f t="shared" si="11"/>
        <v>2.9512092266663868E-4</v>
      </c>
      <c r="C48" s="40">
        <f t="shared" si="14"/>
        <v>0</v>
      </c>
      <c r="D48" s="35">
        <f t="shared" si="14"/>
        <v>0</v>
      </c>
      <c r="E48" s="35">
        <f t="shared" si="14"/>
        <v>0</v>
      </c>
      <c r="F48" s="35">
        <f t="shared" si="14"/>
        <v>0</v>
      </c>
      <c r="G48" s="35">
        <f t="shared" si="14"/>
        <v>17127.139932407423</v>
      </c>
      <c r="H48" s="35">
        <f t="shared" si="14"/>
        <v>17127.139932407423</v>
      </c>
      <c r="I48" s="35">
        <f t="shared" si="14"/>
        <v>17127.139932407423</v>
      </c>
      <c r="J48" s="33"/>
    </row>
    <row r="49" spans="1:10" s="1" customFormat="1" ht="22.5" x14ac:dyDescent="0.2">
      <c r="A49" s="18">
        <v>0.22</v>
      </c>
      <c r="B49" s="19">
        <f t="shared" si="11"/>
        <v>3.4673685045253169E-4</v>
      </c>
      <c r="C49" s="40">
        <f t="shared" si="14"/>
        <v>0</v>
      </c>
      <c r="D49" s="35">
        <f t="shared" si="14"/>
        <v>0</v>
      </c>
      <c r="E49" s="35">
        <f t="shared" si="14"/>
        <v>0</v>
      </c>
      <c r="F49" s="35">
        <f t="shared" si="14"/>
        <v>0</v>
      </c>
      <c r="G49" s="35">
        <f t="shared" si="14"/>
        <v>20122.634829692655</v>
      </c>
      <c r="H49" s="35">
        <f t="shared" si="14"/>
        <v>20122.634829692655</v>
      </c>
      <c r="I49" s="35">
        <f t="shared" si="14"/>
        <v>20122.634829692655</v>
      </c>
      <c r="J49" s="33"/>
    </row>
    <row r="50" spans="1:10" s="1" customFormat="1" ht="22.5" x14ac:dyDescent="0.2">
      <c r="A50" s="18">
        <v>0.23</v>
      </c>
      <c r="B50" s="19">
        <f t="shared" si="11"/>
        <v>4.0738027780411282E-4</v>
      </c>
      <c r="C50" s="40">
        <f t="shared" si="14"/>
        <v>0</v>
      </c>
      <c r="D50" s="35">
        <f t="shared" si="14"/>
        <v>0</v>
      </c>
      <c r="E50" s="35">
        <f t="shared" si="14"/>
        <v>0</v>
      </c>
      <c r="F50" s="35">
        <f t="shared" si="14"/>
        <v>0</v>
      </c>
      <c r="G50" s="35">
        <f t="shared" si="14"/>
        <v>23642.034460346917</v>
      </c>
      <c r="H50" s="35">
        <f t="shared" si="14"/>
        <v>23642.034460346917</v>
      </c>
      <c r="I50" s="35">
        <f t="shared" si="14"/>
        <v>23642.034460346917</v>
      </c>
      <c r="J50" s="33"/>
    </row>
    <row r="51" spans="1:10" s="1" customFormat="1" ht="22.5" x14ac:dyDescent="0.2">
      <c r="A51" s="18">
        <v>0.24</v>
      </c>
      <c r="B51" s="19">
        <f t="shared" si="11"/>
        <v>4.7863009232263837E-4</v>
      </c>
      <c r="C51" s="40">
        <f t="shared" si="14"/>
        <v>0</v>
      </c>
      <c r="D51" s="35">
        <f t="shared" si="14"/>
        <v>0</v>
      </c>
      <c r="E51" s="35">
        <f t="shared" si="14"/>
        <v>0</v>
      </c>
      <c r="F51" s="35">
        <f t="shared" si="14"/>
        <v>0</v>
      </c>
      <c r="G51" s="35">
        <f t="shared" si="14"/>
        <v>27776.968481257689</v>
      </c>
      <c r="H51" s="35">
        <f t="shared" si="14"/>
        <v>27776.968481257689</v>
      </c>
      <c r="I51" s="35">
        <f t="shared" si="14"/>
        <v>27776.968481257689</v>
      </c>
      <c r="J51" s="33"/>
    </row>
    <row r="52" spans="1:10" s="1" customFormat="1" ht="22.5" x14ac:dyDescent="0.2">
      <c r="A52" s="18">
        <v>0.25</v>
      </c>
      <c r="B52" s="19">
        <f t="shared" si="11"/>
        <v>5.6234132519034921E-4</v>
      </c>
      <c r="C52" s="40">
        <f t="shared" si="14"/>
        <v>0</v>
      </c>
      <c r="D52" s="35">
        <f t="shared" si="14"/>
        <v>0</v>
      </c>
      <c r="E52" s="35">
        <f t="shared" si="14"/>
        <v>0</v>
      </c>
      <c r="F52" s="35">
        <f t="shared" si="14"/>
        <v>0</v>
      </c>
      <c r="G52" s="35">
        <f t="shared" si="14"/>
        <v>32635.092352262043</v>
      </c>
      <c r="H52" s="35">
        <f t="shared" si="14"/>
        <v>32635.092352262043</v>
      </c>
      <c r="I52" s="35">
        <f t="shared" si="14"/>
        <v>32635.092352262043</v>
      </c>
      <c r="J52" s="33"/>
    </row>
    <row r="53" spans="1:10" s="1" customFormat="1" ht="22.5" x14ac:dyDescent="0.2">
      <c r="A53" s="18">
        <v>0.26</v>
      </c>
      <c r="B53" s="19">
        <f t="shared" si="11"/>
        <v>6.6069344800759626E-4</v>
      </c>
      <c r="C53" s="40">
        <f t="shared" si="14"/>
        <v>0</v>
      </c>
      <c r="D53" s="35">
        <f t="shared" si="14"/>
        <v>0</v>
      </c>
      <c r="E53" s="35">
        <f t="shared" si="14"/>
        <v>0</v>
      </c>
      <c r="F53" s="35">
        <f t="shared" si="14"/>
        <v>0</v>
      </c>
      <c r="G53" s="35">
        <f t="shared" si="14"/>
        <v>38342.890209898411</v>
      </c>
      <c r="H53" s="35">
        <f t="shared" si="14"/>
        <v>38342.890209898411</v>
      </c>
      <c r="I53" s="35">
        <f t="shared" si="14"/>
        <v>38342.890209898411</v>
      </c>
      <c r="J53" s="33"/>
    </row>
    <row r="54" spans="1:10" s="1" customFormat="1" ht="22.5" x14ac:dyDescent="0.2">
      <c r="A54" s="18">
        <v>0.27</v>
      </c>
      <c r="B54" s="19">
        <f t="shared" si="11"/>
        <v>7.7624711662869226E-4</v>
      </c>
      <c r="C54" s="40">
        <f t="shared" si="14"/>
        <v>0</v>
      </c>
      <c r="D54" s="35">
        <f t="shared" si="14"/>
        <v>0</v>
      </c>
      <c r="E54" s="35">
        <f t="shared" si="14"/>
        <v>0</v>
      </c>
      <c r="F54" s="35">
        <f t="shared" si="14"/>
        <v>0</v>
      </c>
      <c r="G54" s="35">
        <f t="shared" si="14"/>
        <v>45048.967956924484</v>
      </c>
      <c r="H54" s="35">
        <f t="shared" si="14"/>
        <v>45048.967956924484</v>
      </c>
      <c r="I54" s="35">
        <f t="shared" si="14"/>
        <v>45048.967956924484</v>
      </c>
      <c r="J54" s="33"/>
    </row>
    <row r="55" spans="1:10" s="1" customFormat="1" ht="22.5" x14ac:dyDescent="0.2">
      <c r="A55" s="18">
        <v>0.28000000000000003</v>
      </c>
      <c r="B55" s="19">
        <f t="shared" si="11"/>
        <v>9.120108393559105E-4</v>
      </c>
      <c r="C55" s="40">
        <f t="shared" si="14"/>
        <v>0</v>
      </c>
      <c r="D55" s="35">
        <f t="shared" si="14"/>
        <v>0</v>
      </c>
      <c r="E55" s="35">
        <f t="shared" si="14"/>
        <v>0</v>
      </c>
      <c r="F55" s="35">
        <f t="shared" si="14"/>
        <v>0</v>
      </c>
      <c r="G55" s="35">
        <f t="shared" si="14"/>
        <v>52927.9223051398</v>
      </c>
      <c r="H55" s="35">
        <f t="shared" si="14"/>
        <v>52927.9223051398</v>
      </c>
      <c r="I55" s="35">
        <f t="shared" si="14"/>
        <v>52927.9223051398</v>
      </c>
      <c r="J55" s="33"/>
    </row>
    <row r="56" spans="1:10" s="1" customFormat="1" ht="22.5" x14ac:dyDescent="0.2">
      <c r="A56" s="18">
        <v>0.28999999999999998</v>
      </c>
      <c r="B56" s="19">
        <f t="shared" si="11"/>
        <v>1.0715193052376066E-3</v>
      </c>
      <c r="C56" s="40">
        <f t="shared" si="14"/>
        <v>0</v>
      </c>
      <c r="D56" s="35">
        <f t="shared" si="14"/>
        <v>0</v>
      </c>
      <c r="E56" s="35">
        <f t="shared" si="14"/>
        <v>0</v>
      </c>
      <c r="F56" s="35">
        <f t="shared" si="14"/>
        <v>0</v>
      </c>
      <c r="G56" s="35">
        <f t="shared" si="14"/>
        <v>62184.886504338108</v>
      </c>
      <c r="H56" s="35">
        <f t="shared" si="14"/>
        <v>62184.886504338108</v>
      </c>
      <c r="I56" s="35">
        <f t="shared" si="14"/>
        <v>62184.886504338108</v>
      </c>
      <c r="J56" s="33"/>
    </row>
    <row r="57" spans="1:10" s="1" customFormat="1" ht="22.5" x14ac:dyDescent="0.2">
      <c r="A57" s="18">
        <v>0.3</v>
      </c>
      <c r="B57" s="19">
        <f t="shared" si="11"/>
        <v>1.2589254117941677E-3</v>
      </c>
      <c r="C57" s="40">
        <f t="shared" ref="C57:I66" si="15">$B57*(lambda/(hConst*cConst))*pixSize^2*QE</f>
        <v>0</v>
      </c>
      <c r="D57" s="35">
        <f t="shared" si="15"/>
        <v>0</v>
      </c>
      <c r="E57" s="35">
        <f t="shared" si="15"/>
        <v>0</v>
      </c>
      <c r="F57" s="35">
        <f t="shared" si="15"/>
        <v>0</v>
      </c>
      <c r="G57" s="35">
        <f t="shared" si="15"/>
        <v>73060.871108139007</v>
      </c>
      <c r="H57" s="35">
        <f t="shared" si="15"/>
        <v>73060.871108139007</v>
      </c>
      <c r="I57" s="35">
        <f t="shared" si="15"/>
        <v>73060.871108139007</v>
      </c>
      <c r="J57" s="33"/>
    </row>
    <row r="58" spans="1:10" s="1" customFormat="1" ht="22.5" x14ac:dyDescent="0.2">
      <c r="A58" s="18">
        <v>0.31</v>
      </c>
      <c r="B58" s="19">
        <f t="shared" si="11"/>
        <v>1.4791083881682085E-3</v>
      </c>
      <c r="C58" s="40">
        <f t="shared" si="15"/>
        <v>0</v>
      </c>
      <c r="D58" s="35">
        <f t="shared" si="15"/>
        <v>0</v>
      </c>
      <c r="E58" s="35">
        <f t="shared" si="15"/>
        <v>0</v>
      </c>
      <c r="F58" s="35">
        <f t="shared" si="15"/>
        <v>0</v>
      </c>
      <c r="G58" s="35">
        <f t="shared" si="15"/>
        <v>85839.038826704651</v>
      </c>
      <c r="H58" s="35">
        <f t="shared" si="15"/>
        <v>85839.038826704651</v>
      </c>
      <c r="I58" s="35">
        <f t="shared" si="15"/>
        <v>85839.038826704651</v>
      </c>
      <c r="J58" s="33"/>
    </row>
    <row r="59" spans="1:10" s="1" customFormat="1" ht="22.5" x14ac:dyDescent="0.2">
      <c r="A59" s="18">
        <v>0.32</v>
      </c>
      <c r="B59" s="19">
        <f t="shared" ref="B59:B90" si="16">EsMin*(EsMax/EsMin)^$A59</f>
        <v>1.7378008287493754E-3</v>
      </c>
      <c r="C59" s="40">
        <f t="shared" si="15"/>
        <v>0</v>
      </c>
      <c r="D59" s="35">
        <f t="shared" si="15"/>
        <v>0</v>
      </c>
      <c r="E59" s="35">
        <f t="shared" si="15"/>
        <v>0</v>
      </c>
      <c r="F59" s="35">
        <f t="shared" si="15"/>
        <v>0</v>
      </c>
      <c r="G59" s="35">
        <f t="shared" si="15"/>
        <v>100852.07683585456</v>
      </c>
      <c r="H59" s="35">
        <f t="shared" si="15"/>
        <v>100852.07683585456</v>
      </c>
      <c r="I59" s="35">
        <f t="shared" si="15"/>
        <v>100852.07683585456</v>
      </c>
      <c r="J59" s="33"/>
    </row>
    <row r="60" spans="1:10" s="1" customFormat="1" ht="22.5" x14ac:dyDescent="0.2">
      <c r="A60" s="18">
        <v>0.33</v>
      </c>
      <c r="B60" s="19">
        <f t="shared" si="16"/>
        <v>2.0417379446695297E-3</v>
      </c>
      <c r="C60" s="40">
        <f t="shared" si="15"/>
        <v>0</v>
      </c>
      <c r="D60" s="35">
        <f t="shared" si="15"/>
        <v>0</v>
      </c>
      <c r="E60" s="35">
        <f t="shared" si="15"/>
        <v>0</v>
      </c>
      <c r="F60" s="35">
        <f t="shared" si="15"/>
        <v>0</v>
      </c>
      <c r="G60" s="35">
        <f t="shared" si="15"/>
        <v>118490.8584850191</v>
      </c>
      <c r="H60" s="35">
        <f t="shared" si="15"/>
        <v>118490.8584850191</v>
      </c>
      <c r="I60" s="35">
        <f t="shared" si="15"/>
        <v>118490.8584850191</v>
      </c>
      <c r="J60" s="33"/>
    </row>
    <row r="61" spans="1:10" s="1" customFormat="1" ht="22.5" x14ac:dyDescent="0.2">
      <c r="A61" s="18">
        <v>0.34</v>
      </c>
      <c r="B61" s="19">
        <f t="shared" si="16"/>
        <v>2.3988329190194912E-3</v>
      </c>
      <c r="C61" s="40">
        <f t="shared" si="15"/>
        <v>0</v>
      </c>
      <c r="D61" s="35">
        <f t="shared" si="15"/>
        <v>0</v>
      </c>
      <c r="E61" s="35">
        <f t="shared" si="15"/>
        <v>0</v>
      </c>
      <c r="F61" s="35">
        <f t="shared" si="15"/>
        <v>0</v>
      </c>
      <c r="G61" s="35">
        <f t="shared" si="15"/>
        <v>139214.61991673478</v>
      </c>
      <c r="H61" s="35">
        <f t="shared" si="15"/>
        <v>139214.61991673478</v>
      </c>
      <c r="I61" s="35">
        <f t="shared" si="15"/>
        <v>139214.61991673478</v>
      </c>
      <c r="J61" s="33"/>
    </row>
    <row r="62" spans="1:10" s="1" customFormat="1" ht="22.5" x14ac:dyDescent="0.2">
      <c r="A62" s="18">
        <v>0.35</v>
      </c>
      <c r="B62" s="19">
        <f t="shared" si="16"/>
        <v>2.8183829312644535E-3</v>
      </c>
      <c r="C62" s="40">
        <f t="shared" si="15"/>
        <v>0</v>
      </c>
      <c r="D62" s="35">
        <f t="shared" si="15"/>
        <v>0</v>
      </c>
      <c r="E62" s="35">
        <f t="shared" si="15"/>
        <v>0</v>
      </c>
      <c r="F62" s="35">
        <f t="shared" si="15"/>
        <v>0</v>
      </c>
      <c r="G62" s="35">
        <f t="shared" si="15"/>
        <v>163562.91655200758</v>
      </c>
      <c r="H62" s="35">
        <f t="shared" si="15"/>
        <v>163562.91655200758</v>
      </c>
      <c r="I62" s="35">
        <f t="shared" si="15"/>
        <v>163562.91655200758</v>
      </c>
      <c r="J62" s="33"/>
    </row>
    <row r="63" spans="1:10" s="1" customFormat="1" ht="22.5" x14ac:dyDescent="0.2">
      <c r="A63" s="18">
        <v>0.36</v>
      </c>
      <c r="B63" s="19">
        <f t="shared" si="16"/>
        <v>3.3113112148259109E-3</v>
      </c>
      <c r="C63" s="40">
        <f t="shared" si="15"/>
        <v>0</v>
      </c>
      <c r="D63" s="35">
        <f t="shared" si="15"/>
        <v>0</v>
      </c>
      <c r="E63" s="35">
        <f t="shared" si="15"/>
        <v>0</v>
      </c>
      <c r="F63" s="35">
        <f t="shared" si="15"/>
        <v>0</v>
      </c>
      <c r="G63" s="35">
        <f t="shared" si="15"/>
        <v>192169.67073573204</v>
      </c>
      <c r="H63" s="35">
        <f t="shared" si="15"/>
        <v>192169.67073573204</v>
      </c>
      <c r="I63" s="35">
        <f t="shared" si="15"/>
        <v>192169.67073573204</v>
      </c>
      <c r="J63" s="33"/>
    </row>
    <row r="64" spans="1:10" s="1" customFormat="1" ht="22.5" x14ac:dyDescent="0.2">
      <c r="A64" s="18">
        <v>0.37</v>
      </c>
      <c r="B64" s="19">
        <f t="shared" si="16"/>
        <v>3.8904514499428066E-3</v>
      </c>
      <c r="C64" s="40">
        <f t="shared" si="15"/>
        <v>0</v>
      </c>
      <c r="D64" s="35">
        <f t="shared" si="15"/>
        <v>0</v>
      </c>
      <c r="E64" s="35">
        <f t="shared" si="15"/>
        <v>0</v>
      </c>
      <c r="F64" s="35">
        <f t="shared" si="15"/>
        <v>0</v>
      </c>
      <c r="G64" s="35">
        <f t="shared" si="15"/>
        <v>225779.67628094603</v>
      </c>
      <c r="H64" s="35">
        <f t="shared" si="15"/>
        <v>225779.67628094603</v>
      </c>
      <c r="I64" s="35">
        <f t="shared" si="15"/>
        <v>225779.67628094603</v>
      </c>
      <c r="J64" s="33"/>
    </row>
    <row r="65" spans="1:10" s="1" customFormat="1" ht="22.5" x14ac:dyDescent="0.2">
      <c r="A65" s="18">
        <v>0.38</v>
      </c>
      <c r="B65" s="19">
        <f t="shared" si="16"/>
        <v>4.5708818961487522E-3</v>
      </c>
      <c r="C65" s="40">
        <f t="shared" si="15"/>
        <v>0</v>
      </c>
      <c r="D65" s="35">
        <f t="shared" si="15"/>
        <v>0</v>
      </c>
      <c r="E65" s="35">
        <f t="shared" si="15"/>
        <v>0</v>
      </c>
      <c r="F65" s="35">
        <f t="shared" si="15"/>
        <v>0</v>
      </c>
      <c r="G65" s="35">
        <f t="shared" si="15"/>
        <v>265267.98961752211</v>
      </c>
      <c r="H65" s="35">
        <f t="shared" si="15"/>
        <v>265267.98961752211</v>
      </c>
      <c r="I65" s="35">
        <f t="shared" si="15"/>
        <v>265267.98961752211</v>
      </c>
      <c r="J65" s="33"/>
    </row>
    <row r="66" spans="1:10" s="1" customFormat="1" ht="22.5" x14ac:dyDescent="0.2">
      <c r="A66" s="18">
        <v>0.39</v>
      </c>
      <c r="B66" s="19">
        <f t="shared" si="16"/>
        <v>5.3703179637025304E-3</v>
      </c>
      <c r="C66" s="40">
        <f t="shared" si="15"/>
        <v>0</v>
      </c>
      <c r="D66" s="35">
        <f t="shared" si="15"/>
        <v>0</v>
      </c>
      <c r="E66" s="35">
        <f t="shared" si="15"/>
        <v>0</v>
      </c>
      <c r="F66" s="35">
        <f t="shared" si="15"/>
        <v>0</v>
      </c>
      <c r="G66" s="35">
        <f t="shared" si="15"/>
        <v>311662.71240535122</v>
      </c>
      <c r="H66" s="35">
        <f t="shared" si="15"/>
        <v>311662.71240535122</v>
      </c>
      <c r="I66" s="35">
        <f t="shared" si="15"/>
        <v>311662.71240535122</v>
      </c>
      <c r="J66" s="33"/>
    </row>
    <row r="67" spans="1:10" s="1" customFormat="1" ht="22.5" x14ac:dyDescent="0.2">
      <c r="A67" s="18">
        <v>0.4</v>
      </c>
      <c r="B67" s="19">
        <f t="shared" si="16"/>
        <v>6.3095734448019381E-3</v>
      </c>
      <c r="C67" s="40">
        <f t="shared" ref="C67:I76" si="17">$B67*(lambda/(hConst*cConst))*pixSize^2*QE</f>
        <v>0</v>
      </c>
      <c r="D67" s="35">
        <f t="shared" si="17"/>
        <v>0</v>
      </c>
      <c r="E67" s="35">
        <f t="shared" si="17"/>
        <v>0</v>
      </c>
      <c r="F67" s="35">
        <f t="shared" si="17"/>
        <v>0</v>
      </c>
      <c r="G67" s="35">
        <f t="shared" si="17"/>
        <v>366171.75877086906</v>
      </c>
      <c r="H67" s="35">
        <f t="shared" si="17"/>
        <v>366171.75877086906</v>
      </c>
      <c r="I67" s="35">
        <f t="shared" si="17"/>
        <v>366171.75877086906</v>
      </c>
      <c r="J67" s="33"/>
    </row>
    <row r="68" spans="1:10" s="1" customFormat="1" ht="22.5" x14ac:dyDescent="0.2">
      <c r="A68" s="18">
        <v>0.41</v>
      </c>
      <c r="B68" s="19">
        <f t="shared" si="16"/>
        <v>7.4131024130091767E-3</v>
      </c>
      <c r="C68" s="40">
        <f t="shared" si="17"/>
        <v>0</v>
      </c>
      <c r="D68" s="35">
        <f t="shared" si="17"/>
        <v>0</v>
      </c>
      <c r="E68" s="35">
        <f t="shared" si="17"/>
        <v>0</v>
      </c>
      <c r="F68" s="35">
        <f t="shared" si="17"/>
        <v>0</v>
      </c>
      <c r="G68" s="35">
        <f t="shared" si="17"/>
        <v>430214.30406780099</v>
      </c>
      <c r="H68" s="35">
        <f t="shared" si="17"/>
        <v>430214.30406780099</v>
      </c>
      <c r="I68" s="35">
        <f t="shared" si="17"/>
        <v>430214.30406780099</v>
      </c>
      <c r="J68" s="33"/>
    </row>
    <row r="69" spans="1:10" s="1" customFormat="1" ht="22.5" x14ac:dyDescent="0.2">
      <c r="A69" s="18">
        <v>0.42</v>
      </c>
      <c r="B69" s="19">
        <f t="shared" si="16"/>
        <v>8.7096358995608098E-3</v>
      </c>
      <c r="C69" s="40">
        <f t="shared" si="17"/>
        <v>0</v>
      </c>
      <c r="D69" s="35">
        <f t="shared" si="17"/>
        <v>0</v>
      </c>
      <c r="E69" s="35">
        <f t="shared" si="17"/>
        <v>0</v>
      </c>
      <c r="F69" s="35">
        <f t="shared" si="17"/>
        <v>0</v>
      </c>
      <c r="G69" s="35">
        <f t="shared" si="17"/>
        <v>505457.7339492708</v>
      </c>
      <c r="H69" s="35">
        <f t="shared" si="17"/>
        <v>505457.7339492708</v>
      </c>
      <c r="I69" s="35">
        <f t="shared" si="17"/>
        <v>505457.7339492708</v>
      </c>
      <c r="J69" s="33"/>
    </row>
    <row r="70" spans="1:10" s="1" customFormat="1" ht="22.5" x14ac:dyDescent="0.2">
      <c r="A70" s="18">
        <v>0.43</v>
      </c>
      <c r="B70" s="19">
        <f t="shared" si="16"/>
        <v>1.0232929922807547E-2</v>
      </c>
      <c r="C70" s="40">
        <f t="shared" si="17"/>
        <v>0</v>
      </c>
      <c r="D70" s="35">
        <f t="shared" si="17"/>
        <v>0</v>
      </c>
      <c r="E70" s="35">
        <f t="shared" si="17"/>
        <v>0</v>
      </c>
      <c r="F70" s="35">
        <f t="shared" si="17"/>
        <v>0</v>
      </c>
      <c r="G70" s="35">
        <f t="shared" si="17"/>
        <v>593861.05574227357</v>
      </c>
      <c r="H70" s="35">
        <f t="shared" si="17"/>
        <v>593861.05574227357</v>
      </c>
      <c r="I70" s="35">
        <f t="shared" si="17"/>
        <v>593861.05574227357</v>
      </c>
      <c r="J70" s="33"/>
    </row>
    <row r="71" spans="1:10" s="1" customFormat="1" ht="22.5" x14ac:dyDescent="0.2">
      <c r="A71" s="18">
        <v>0.44</v>
      </c>
      <c r="B71" s="19">
        <f t="shared" si="16"/>
        <v>1.2022644346174128E-2</v>
      </c>
      <c r="C71" s="40">
        <f t="shared" si="17"/>
        <v>0</v>
      </c>
      <c r="D71" s="35">
        <f t="shared" si="17"/>
        <v>0</v>
      </c>
      <c r="E71" s="35">
        <f t="shared" si="17"/>
        <v>0</v>
      </c>
      <c r="F71" s="35">
        <f t="shared" si="17"/>
        <v>0</v>
      </c>
      <c r="G71" s="35">
        <f t="shared" si="17"/>
        <v>697725.90236540453</v>
      </c>
      <c r="H71" s="35">
        <f t="shared" si="17"/>
        <v>697725.90236540453</v>
      </c>
      <c r="I71" s="35">
        <f t="shared" si="17"/>
        <v>697725.90236540453</v>
      </c>
      <c r="J71" s="33"/>
    </row>
    <row r="72" spans="1:10" s="1" customFormat="1" ht="22.5" x14ac:dyDescent="0.2">
      <c r="A72" s="18">
        <v>0.45</v>
      </c>
      <c r="B72" s="19">
        <f t="shared" si="16"/>
        <v>1.4125375446227545E-2</v>
      </c>
      <c r="C72" s="40">
        <f t="shared" si="17"/>
        <v>0</v>
      </c>
      <c r="D72" s="35">
        <f t="shared" si="17"/>
        <v>0</v>
      </c>
      <c r="E72" s="35">
        <f t="shared" si="17"/>
        <v>0</v>
      </c>
      <c r="F72" s="35">
        <f t="shared" si="17"/>
        <v>0</v>
      </c>
      <c r="G72" s="35">
        <f t="shared" si="17"/>
        <v>819756.45670709084</v>
      </c>
      <c r="H72" s="35">
        <f t="shared" si="17"/>
        <v>819756.45670709084</v>
      </c>
      <c r="I72" s="35">
        <f t="shared" si="17"/>
        <v>819756.45670709084</v>
      </c>
      <c r="J72" s="33"/>
    </row>
    <row r="73" spans="1:10" s="1" customFormat="1" ht="22.5" x14ac:dyDescent="0.2">
      <c r="A73" s="18">
        <v>0.46</v>
      </c>
      <c r="B73" s="19">
        <f t="shared" si="16"/>
        <v>1.6595869074375613E-2</v>
      </c>
      <c r="C73" s="40">
        <f t="shared" si="17"/>
        <v>0</v>
      </c>
      <c r="D73" s="35">
        <f t="shared" si="17"/>
        <v>0</v>
      </c>
      <c r="E73" s="35">
        <f t="shared" si="17"/>
        <v>0</v>
      </c>
      <c r="F73" s="35">
        <f t="shared" si="17"/>
        <v>0</v>
      </c>
      <c r="G73" s="35">
        <f t="shared" si="17"/>
        <v>963129.85663105338</v>
      </c>
      <c r="H73" s="35">
        <f t="shared" si="17"/>
        <v>963129.85663105338</v>
      </c>
      <c r="I73" s="35">
        <f t="shared" si="17"/>
        <v>963129.85663105338</v>
      </c>
      <c r="J73" s="33"/>
    </row>
    <row r="74" spans="1:10" s="1" customFormat="1" ht="22.5" x14ac:dyDescent="0.2">
      <c r="A74" s="18">
        <v>0.47</v>
      </c>
      <c r="B74" s="19">
        <f t="shared" si="16"/>
        <v>1.9498445997580448E-2</v>
      </c>
      <c r="C74" s="40">
        <f t="shared" si="17"/>
        <v>0</v>
      </c>
      <c r="D74" s="35">
        <f t="shared" si="17"/>
        <v>0</v>
      </c>
      <c r="E74" s="35">
        <f t="shared" si="17"/>
        <v>0</v>
      </c>
      <c r="F74" s="35">
        <f t="shared" si="17"/>
        <v>0</v>
      </c>
      <c r="G74" s="35">
        <f t="shared" si="17"/>
        <v>1131578.9136450836</v>
      </c>
      <c r="H74" s="35">
        <f t="shared" si="17"/>
        <v>1131578.9136450836</v>
      </c>
      <c r="I74" s="35">
        <f t="shared" si="17"/>
        <v>1131578.9136450836</v>
      </c>
      <c r="J74" s="33"/>
    </row>
    <row r="75" spans="1:10" s="1" customFormat="1" ht="22.5" x14ac:dyDescent="0.2">
      <c r="A75" s="18">
        <v>0.48</v>
      </c>
      <c r="B75" s="19">
        <f t="shared" si="16"/>
        <v>2.2908676527677727E-2</v>
      </c>
      <c r="C75" s="40">
        <f t="shared" si="17"/>
        <v>0</v>
      </c>
      <c r="D75" s="35">
        <f t="shared" si="17"/>
        <v>0</v>
      </c>
      <c r="E75" s="35">
        <f t="shared" si="17"/>
        <v>0</v>
      </c>
      <c r="F75" s="35">
        <f t="shared" si="17"/>
        <v>0</v>
      </c>
      <c r="G75" s="35">
        <f t="shared" si="17"/>
        <v>1329489.2988627378</v>
      </c>
      <c r="H75" s="35">
        <f t="shared" si="17"/>
        <v>1329489.2988627378</v>
      </c>
      <c r="I75" s="35">
        <f t="shared" si="17"/>
        <v>1329489.2988627378</v>
      </c>
      <c r="J75" s="33"/>
    </row>
    <row r="76" spans="1:10" s="1" customFormat="1" ht="22.5" x14ac:dyDescent="0.2">
      <c r="A76" s="18">
        <v>0.49</v>
      </c>
      <c r="B76" s="19">
        <f t="shared" si="16"/>
        <v>2.6915348039269163E-2</v>
      </c>
      <c r="C76" s="40">
        <f t="shared" si="17"/>
        <v>0</v>
      </c>
      <c r="D76" s="35">
        <f t="shared" si="17"/>
        <v>0</v>
      </c>
      <c r="E76" s="35">
        <f t="shared" si="17"/>
        <v>0</v>
      </c>
      <c r="F76" s="35">
        <f t="shared" si="17"/>
        <v>0</v>
      </c>
      <c r="G76" s="35">
        <f t="shared" si="17"/>
        <v>1562013.7265521009</v>
      </c>
      <c r="H76" s="35">
        <f t="shared" si="17"/>
        <v>1562013.7265521009</v>
      </c>
      <c r="I76" s="35">
        <f t="shared" si="17"/>
        <v>1562013.7265521009</v>
      </c>
      <c r="J76" s="33"/>
    </row>
    <row r="77" spans="1:10" s="1" customFormat="1" ht="22.5" x14ac:dyDescent="0.2">
      <c r="A77" s="18">
        <v>0.5</v>
      </c>
      <c r="B77" s="19">
        <f t="shared" si="16"/>
        <v>3.1622776601683798E-2</v>
      </c>
      <c r="C77" s="40">
        <f t="shared" ref="C77:I86" si="18">$B77*(lambda/(hConst*cConst))*pixSize^2*QE</f>
        <v>0</v>
      </c>
      <c r="D77" s="35">
        <f t="shared" si="18"/>
        <v>0</v>
      </c>
      <c r="E77" s="35">
        <f t="shared" si="18"/>
        <v>0</v>
      </c>
      <c r="F77" s="35">
        <f t="shared" si="18"/>
        <v>0</v>
      </c>
      <c r="G77" s="35">
        <f t="shared" si="18"/>
        <v>1835206.108108046</v>
      </c>
      <c r="H77" s="35">
        <f t="shared" si="18"/>
        <v>1835206.108108046</v>
      </c>
      <c r="I77" s="35">
        <f t="shared" si="18"/>
        <v>1835206.108108046</v>
      </c>
      <c r="J77" s="33"/>
    </row>
    <row r="78" spans="1:10" s="1" customFormat="1" ht="22.5" x14ac:dyDescent="0.2">
      <c r="A78" s="18">
        <v>0.51</v>
      </c>
      <c r="B78" s="19">
        <f t="shared" si="16"/>
        <v>3.715352290971724E-2</v>
      </c>
      <c r="C78" s="40">
        <f t="shared" si="18"/>
        <v>0</v>
      </c>
      <c r="D78" s="35">
        <f t="shared" si="18"/>
        <v>0</v>
      </c>
      <c r="E78" s="35">
        <f t="shared" si="18"/>
        <v>0</v>
      </c>
      <c r="F78" s="35">
        <f t="shared" si="18"/>
        <v>0</v>
      </c>
      <c r="G78" s="35">
        <f t="shared" si="18"/>
        <v>2156179.169226232</v>
      </c>
      <c r="H78" s="35">
        <f t="shared" si="18"/>
        <v>2156179.169226232</v>
      </c>
      <c r="I78" s="35">
        <f t="shared" si="18"/>
        <v>2156179.169226232</v>
      </c>
      <c r="J78" s="33"/>
    </row>
    <row r="79" spans="1:10" s="1" customFormat="1" ht="22.5" x14ac:dyDescent="0.2">
      <c r="A79" s="18">
        <v>0.52</v>
      </c>
      <c r="B79" s="19">
        <f t="shared" si="16"/>
        <v>4.3651583224016632E-2</v>
      </c>
      <c r="C79" s="40">
        <f t="shared" si="18"/>
        <v>0</v>
      </c>
      <c r="D79" s="35">
        <f t="shared" si="18"/>
        <v>0</v>
      </c>
      <c r="E79" s="35">
        <f t="shared" si="18"/>
        <v>0</v>
      </c>
      <c r="F79" s="35">
        <f t="shared" si="18"/>
        <v>0</v>
      </c>
      <c r="G79" s="35">
        <f t="shared" si="18"/>
        <v>2533289.6339354492</v>
      </c>
      <c r="H79" s="35">
        <f t="shared" si="18"/>
        <v>2533289.6339354492</v>
      </c>
      <c r="I79" s="35">
        <f t="shared" si="18"/>
        <v>2533289.6339354492</v>
      </c>
      <c r="J79" s="33"/>
    </row>
    <row r="80" spans="1:10" s="1" customFormat="1" ht="22.5" x14ac:dyDescent="0.2">
      <c r="A80" s="18">
        <v>0.53</v>
      </c>
      <c r="B80" s="19">
        <f t="shared" si="16"/>
        <v>5.1286138399136497E-2</v>
      </c>
      <c r="C80" s="40">
        <f t="shared" si="18"/>
        <v>0</v>
      </c>
      <c r="D80" s="35">
        <f t="shared" si="18"/>
        <v>0</v>
      </c>
      <c r="E80" s="35">
        <f t="shared" si="18"/>
        <v>0</v>
      </c>
      <c r="F80" s="35">
        <f t="shared" si="18"/>
        <v>0</v>
      </c>
      <c r="G80" s="35">
        <f t="shared" si="18"/>
        <v>2976355.7968644132</v>
      </c>
      <c r="H80" s="35">
        <f t="shared" si="18"/>
        <v>2976355.7968644132</v>
      </c>
      <c r="I80" s="35">
        <f t="shared" si="18"/>
        <v>2976355.7968644132</v>
      </c>
      <c r="J80" s="33"/>
    </row>
    <row r="81" spans="1:10" s="1" customFormat="1" ht="22.5" x14ac:dyDescent="0.2">
      <c r="A81" s="18">
        <v>0.54</v>
      </c>
      <c r="B81" s="19">
        <f t="shared" si="16"/>
        <v>6.0255958607435857E-2</v>
      </c>
      <c r="C81" s="40">
        <f t="shared" si="18"/>
        <v>0</v>
      </c>
      <c r="D81" s="35">
        <f t="shared" si="18"/>
        <v>0</v>
      </c>
      <c r="E81" s="35">
        <f t="shared" si="18"/>
        <v>0</v>
      </c>
      <c r="F81" s="35">
        <f t="shared" si="18"/>
        <v>0</v>
      </c>
      <c r="G81" s="35">
        <f t="shared" si="18"/>
        <v>3496913.1483660983</v>
      </c>
      <c r="H81" s="35">
        <f t="shared" si="18"/>
        <v>3496913.1483660983</v>
      </c>
      <c r="I81" s="35">
        <f t="shared" si="18"/>
        <v>3496913.1483660983</v>
      </c>
      <c r="J81" s="33"/>
    </row>
    <row r="82" spans="1:10" s="1" customFormat="1" ht="22.5" x14ac:dyDescent="0.2">
      <c r="A82" s="18">
        <v>0.55000000000000004</v>
      </c>
      <c r="B82" s="19">
        <f t="shared" si="16"/>
        <v>7.079457843841383E-2</v>
      </c>
      <c r="C82" s="40">
        <f t="shared" si="18"/>
        <v>0</v>
      </c>
      <c r="D82" s="35">
        <f t="shared" si="18"/>
        <v>0</v>
      </c>
      <c r="E82" s="35">
        <f t="shared" si="18"/>
        <v>0</v>
      </c>
      <c r="F82" s="35">
        <f t="shared" si="18"/>
        <v>0</v>
      </c>
      <c r="G82" s="35">
        <f t="shared" si="18"/>
        <v>4108514.7078512181</v>
      </c>
      <c r="H82" s="35">
        <f t="shared" si="18"/>
        <v>4108514.7078512181</v>
      </c>
      <c r="I82" s="35">
        <f t="shared" si="18"/>
        <v>4108514.7078512181</v>
      </c>
      <c r="J82" s="33"/>
    </row>
    <row r="83" spans="1:10" s="1" customFormat="1" ht="22.5" x14ac:dyDescent="0.2">
      <c r="A83" s="18">
        <v>0.56000000000000005</v>
      </c>
      <c r="B83" s="19">
        <f t="shared" si="16"/>
        <v>8.3176377110267249E-2</v>
      </c>
      <c r="C83" s="40">
        <f t="shared" si="18"/>
        <v>0</v>
      </c>
      <c r="D83" s="35">
        <f t="shared" si="18"/>
        <v>0</v>
      </c>
      <c r="E83" s="35">
        <f t="shared" si="18"/>
        <v>0</v>
      </c>
      <c r="F83" s="35">
        <f t="shared" si="18"/>
        <v>0</v>
      </c>
      <c r="G83" s="35">
        <f t="shared" si="18"/>
        <v>4827083.8846874973</v>
      </c>
      <c r="H83" s="35">
        <f t="shared" si="18"/>
        <v>4827083.8846874973</v>
      </c>
      <c r="I83" s="35">
        <f t="shared" si="18"/>
        <v>4827083.8846874973</v>
      </c>
      <c r="J83" s="33"/>
    </row>
    <row r="84" spans="1:10" s="1" customFormat="1" ht="22.5" x14ac:dyDescent="0.2">
      <c r="A84" s="18">
        <v>0.56999999999999995</v>
      </c>
      <c r="B84" s="19">
        <f t="shared" si="16"/>
        <v>9.7723722095581E-2</v>
      </c>
      <c r="C84" s="40">
        <f t="shared" si="18"/>
        <v>0</v>
      </c>
      <c r="D84" s="35">
        <f t="shared" si="18"/>
        <v>0</v>
      </c>
      <c r="E84" s="35">
        <f t="shared" si="18"/>
        <v>0</v>
      </c>
      <c r="F84" s="35">
        <f t="shared" si="18"/>
        <v>0</v>
      </c>
      <c r="G84" s="35">
        <f t="shared" si="18"/>
        <v>5671329.0536073335</v>
      </c>
      <c r="H84" s="35">
        <f t="shared" si="18"/>
        <v>5671329.0536073335</v>
      </c>
      <c r="I84" s="35">
        <f t="shared" si="18"/>
        <v>5671329.0536073335</v>
      </c>
      <c r="J84" s="33"/>
    </row>
    <row r="85" spans="1:10" s="1" customFormat="1" ht="22.5" x14ac:dyDescent="0.2">
      <c r="A85" s="18">
        <v>0.57999999999999996</v>
      </c>
      <c r="B85" s="19">
        <f t="shared" si="16"/>
        <v>0.11481536214968832</v>
      </c>
      <c r="C85" s="40">
        <f t="shared" si="18"/>
        <v>0</v>
      </c>
      <c r="D85" s="35">
        <f t="shared" si="18"/>
        <v>0</v>
      </c>
      <c r="E85" s="35">
        <f t="shared" si="18"/>
        <v>0</v>
      </c>
      <c r="F85" s="35">
        <f t="shared" si="18"/>
        <v>0</v>
      </c>
      <c r="G85" s="35">
        <f t="shared" si="18"/>
        <v>6663230.6383407786</v>
      </c>
      <c r="H85" s="35">
        <f t="shared" si="18"/>
        <v>6663230.6383407786</v>
      </c>
      <c r="I85" s="35">
        <f t="shared" si="18"/>
        <v>6663230.6383407786</v>
      </c>
      <c r="J85" s="33"/>
    </row>
    <row r="86" spans="1:10" s="1" customFormat="1" ht="22.5" x14ac:dyDescent="0.2">
      <c r="A86" s="18">
        <v>0.59</v>
      </c>
      <c r="B86" s="19">
        <f t="shared" si="16"/>
        <v>0.1348962882591653</v>
      </c>
      <c r="C86" s="40">
        <f t="shared" si="18"/>
        <v>0</v>
      </c>
      <c r="D86" s="35">
        <f t="shared" si="18"/>
        <v>0</v>
      </c>
      <c r="E86" s="35">
        <f t="shared" si="18"/>
        <v>0</v>
      </c>
      <c r="F86" s="35">
        <f t="shared" si="18"/>
        <v>0</v>
      </c>
      <c r="G86" s="35">
        <f t="shared" si="18"/>
        <v>7828613.3849847345</v>
      </c>
      <c r="H86" s="35">
        <f t="shared" si="18"/>
        <v>7828613.3849847345</v>
      </c>
      <c r="I86" s="35">
        <f t="shared" si="18"/>
        <v>7828613.3849847345</v>
      </c>
      <c r="J86" s="33"/>
    </row>
    <row r="87" spans="1:10" s="1" customFormat="1" ht="22.5" x14ac:dyDescent="0.2">
      <c r="A87" s="18">
        <v>0.6</v>
      </c>
      <c r="B87" s="19">
        <f t="shared" si="16"/>
        <v>0.15848931924611148</v>
      </c>
      <c r="C87" s="40">
        <f t="shared" ref="C87:I96" si="19">$B87*(lambda/(hConst*cConst))*pixSize^2*QE</f>
        <v>0</v>
      </c>
      <c r="D87" s="35">
        <f t="shared" si="19"/>
        <v>0</v>
      </c>
      <c r="E87" s="35">
        <f t="shared" si="19"/>
        <v>0</v>
      </c>
      <c r="F87" s="35">
        <f t="shared" si="19"/>
        <v>0</v>
      </c>
      <c r="G87" s="35">
        <f t="shared" si="19"/>
        <v>9197818.7245854512</v>
      </c>
      <c r="H87" s="35">
        <f t="shared" si="19"/>
        <v>9197818.7245854512</v>
      </c>
      <c r="I87" s="35">
        <f t="shared" si="19"/>
        <v>9197818.7245854512</v>
      </c>
      <c r="J87" s="33"/>
    </row>
    <row r="88" spans="1:10" s="1" customFormat="1" ht="22.5" x14ac:dyDescent="0.2">
      <c r="A88" s="18">
        <v>0.61</v>
      </c>
      <c r="B88" s="19">
        <f t="shared" si="16"/>
        <v>0.18620871366628677</v>
      </c>
      <c r="C88" s="40">
        <f t="shared" si="19"/>
        <v>0</v>
      </c>
      <c r="D88" s="35">
        <f t="shared" si="19"/>
        <v>0</v>
      </c>
      <c r="E88" s="35">
        <f t="shared" si="19"/>
        <v>0</v>
      </c>
      <c r="F88" s="35">
        <f t="shared" si="19"/>
        <v>0</v>
      </c>
      <c r="G88" s="35">
        <f t="shared" si="19"/>
        <v>10806494.73029246</v>
      </c>
      <c r="H88" s="35">
        <f t="shared" si="19"/>
        <v>10806494.73029246</v>
      </c>
      <c r="I88" s="35">
        <f t="shared" si="19"/>
        <v>10806494.73029246</v>
      </c>
      <c r="J88" s="33"/>
    </row>
    <row r="89" spans="1:10" s="1" customFormat="1" ht="22.5" x14ac:dyDescent="0.2">
      <c r="A89" s="18">
        <v>0.62</v>
      </c>
      <c r="B89" s="19">
        <f t="shared" si="16"/>
        <v>0.21877616239495551</v>
      </c>
      <c r="C89" s="40">
        <f t="shared" si="19"/>
        <v>0</v>
      </c>
      <c r="D89" s="35">
        <f t="shared" si="19"/>
        <v>0</v>
      </c>
      <c r="E89" s="35">
        <f t="shared" si="19"/>
        <v>0</v>
      </c>
      <c r="F89" s="35">
        <f t="shared" si="19"/>
        <v>0</v>
      </c>
      <c r="G89" s="35">
        <f t="shared" si="19"/>
        <v>12696524.236087535</v>
      </c>
      <c r="H89" s="35">
        <f t="shared" si="19"/>
        <v>12696524.236087535</v>
      </c>
      <c r="I89" s="35">
        <f t="shared" si="19"/>
        <v>12696524.236087535</v>
      </c>
      <c r="J89" s="33"/>
    </row>
    <row r="90" spans="1:10" s="1" customFormat="1" ht="22.5" x14ac:dyDescent="0.2">
      <c r="A90" s="18">
        <v>0.63</v>
      </c>
      <c r="B90" s="19">
        <f t="shared" si="16"/>
        <v>0.2570395782768865</v>
      </c>
      <c r="C90" s="40">
        <f t="shared" si="19"/>
        <v>0</v>
      </c>
      <c r="D90" s="35">
        <f t="shared" si="19"/>
        <v>0</v>
      </c>
      <c r="E90" s="35">
        <f t="shared" si="19"/>
        <v>0</v>
      </c>
      <c r="F90" s="35">
        <f t="shared" si="19"/>
        <v>0</v>
      </c>
      <c r="G90" s="35">
        <f t="shared" si="19"/>
        <v>14917115.281209715</v>
      </c>
      <c r="H90" s="35">
        <f t="shared" si="19"/>
        <v>14917115.281209715</v>
      </c>
      <c r="I90" s="35">
        <f t="shared" si="19"/>
        <v>14917115.281209715</v>
      </c>
      <c r="J90" s="33"/>
    </row>
    <row r="91" spans="1:10" s="1" customFormat="1" ht="22.5" x14ac:dyDescent="0.2">
      <c r="A91" s="18">
        <v>0.64</v>
      </c>
      <c r="B91" s="19">
        <f t="shared" ref="B91:B127" si="20">EsMin*(EsMax/EsMin)^$A91</f>
        <v>0.3019951720402016</v>
      </c>
      <c r="C91" s="40">
        <f t="shared" si="19"/>
        <v>0</v>
      </c>
      <c r="D91" s="35">
        <f t="shared" si="19"/>
        <v>0</v>
      </c>
      <c r="E91" s="35">
        <f t="shared" si="19"/>
        <v>0</v>
      </c>
      <c r="F91" s="35">
        <f t="shared" si="19"/>
        <v>0</v>
      </c>
      <c r="G91" s="35">
        <f t="shared" si="19"/>
        <v>17526082.270644374</v>
      </c>
      <c r="H91" s="35">
        <f t="shared" si="19"/>
        <v>17526082.270644374</v>
      </c>
      <c r="I91" s="35">
        <f t="shared" si="19"/>
        <v>17526082.270644374</v>
      </c>
      <c r="J91" s="33"/>
    </row>
    <row r="92" spans="1:10" s="1" customFormat="1" ht="22.5" x14ac:dyDescent="0.2">
      <c r="A92" s="18">
        <v>0.65</v>
      </c>
      <c r="B92" s="19">
        <f t="shared" si="20"/>
        <v>0.3548133892335758</v>
      </c>
      <c r="C92" s="40">
        <f t="shared" si="19"/>
        <v>0</v>
      </c>
      <c r="D92" s="35">
        <f t="shared" si="19"/>
        <v>0</v>
      </c>
      <c r="E92" s="35">
        <f t="shared" si="19"/>
        <v>0</v>
      </c>
      <c r="F92" s="35">
        <f t="shared" si="19"/>
        <v>0</v>
      </c>
      <c r="G92" s="35">
        <f t="shared" si="19"/>
        <v>20591351.207449134</v>
      </c>
      <c r="H92" s="35">
        <f t="shared" si="19"/>
        <v>20591351.207449134</v>
      </c>
      <c r="I92" s="35">
        <f t="shared" si="19"/>
        <v>20591351.207449134</v>
      </c>
      <c r="J92" s="33"/>
    </row>
    <row r="93" spans="1:10" s="1" customFormat="1" ht="22.5" x14ac:dyDescent="0.2">
      <c r="A93" s="18">
        <v>0.66</v>
      </c>
      <c r="B93" s="19">
        <f t="shared" si="20"/>
        <v>0.41686938347033553</v>
      </c>
      <c r="C93" s="40">
        <f t="shared" si="19"/>
        <v>0</v>
      </c>
      <c r="D93" s="35">
        <f t="shared" si="19"/>
        <v>0</v>
      </c>
      <c r="E93" s="35">
        <f t="shared" si="19"/>
        <v>0</v>
      </c>
      <c r="F93" s="35">
        <f t="shared" si="19"/>
        <v>0</v>
      </c>
      <c r="G93" s="35">
        <f t="shared" si="19"/>
        <v>24192728.186533105</v>
      </c>
      <c r="H93" s="35">
        <f t="shared" si="19"/>
        <v>24192728.186533105</v>
      </c>
      <c r="I93" s="35">
        <f t="shared" si="19"/>
        <v>24192728.186533105</v>
      </c>
      <c r="J93" s="33"/>
    </row>
    <row r="94" spans="1:10" s="1" customFormat="1" ht="22.5" x14ac:dyDescent="0.2">
      <c r="A94" s="18">
        <v>0.67</v>
      </c>
      <c r="B94" s="19">
        <f t="shared" si="20"/>
        <v>0.48977881936844692</v>
      </c>
      <c r="C94" s="40">
        <f t="shared" si="19"/>
        <v>0</v>
      </c>
      <c r="D94" s="35">
        <f t="shared" si="19"/>
        <v>0</v>
      </c>
      <c r="E94" s="35">
        <f t="shared" si="19"/>
        <v>0</v>
      </c>
      <c r="F94" s="35">
        <f t="shared" si="19"/>
        <v>0</v>
      </c>
      <c r="G94" s="35">
        <f t="shared" si="19"/>
        <v>28423977.193674412</v>
      </c>
      <c r="H94" s="35">
        <f t="shared" si="19"/>
        <v>28423977.193674412</v>
      </c>
      <c r="I94" s="35">
        <f t="shared" si="19"/>
        <v>28423977.193674412</v>
      </c>
      <c r="J94" s="33"/>
    </row>
    <row r="95" spans="1:10" s="1" customFormat="1" ht="22.5" x14ac:dyDescent="0.2">
      <c r="A95" s="18">
        <v>0.68</v>
      </c>
      <c r="B95" s="19">
        <f t="shared" si="20"/>
        <v>0.57543993733715737</v>
      </c>
      <c r="C95" s="40">
        <f t="shared" si="19"/>
        <v>0</v>
      </c>
      <c r="D95" s="35">
        <f t="shared" si="19"/>
        <v>0</v>
      </c>
      <c r="E95" s="35">
        <f t="shared" si="19"/>
        <v>0</v>
      </c>
      <c r="F95" s="35">
        <f t="shared" si="19"/>
        <v>0</v>
      </c>
      <c r="G95" s="35">
        <f t="shared" si="19"/>
        <v>33395261.306504998</v>
      </c>
      <c r="H95" s="35">
        <f t="shared" si="19"/>
        <v>33395261.306504998</v>
      </c>
      <c r="I95" s="35">
        <f t="shared" si="19"/>
        <v>33395261.306504998</v>
      </c>
      <c r="J95" s="33"/>
    </row>
    <row r="96" spans="1:10" s="1" customFormat="1" ht="22.5" x14ac:dyDescent="0.2">
      <c r="A96" s="18">
        <v>0.69</v>
      </c>
      <c r="B96" s="19">
        <f t="shared" si="20"/>
        <v>0.67608297539198181</v>
      </c>
      <c r="C96" s="40">
        <f t="shared" si="19"/>
        <v>0</v>
      </c>
      <c r="D96" s="35">
        <f t="shared" si="19"/>
        <v>0</v>
      </c>
      <c r="E96" s="35">
        <f t="shared" si="19"/>
        <v>0</v>
      </c>
      <c r="F96" s="35">
        <f t="shared" si="19"/>
        <v>0</v>
      </c>
      <c r="G96" s="35">
        <f t="shared" si="19"/>
        <v>39236010.855579369</v>
      </c>
      <c r="H96" s="35">
        <f t="shared" si="19"/>
        <v>39236010.855579369</v>
      </c>
      <c r="I96" s="35">
        <f t="shared" si="19"/>
        <v>39236010.855579369</v>
      </c>
      <c r="J96" s="33"/>
    </row>
    <row r="97" spans="1:10" s="1" customFormat="1" ht="22.5" x14ac:dyDescent="0.2">
      <c r="A97" s="18">
        <v>0.7</v>
      </c>
      <c r="B97" s="19">
        <f t="shared" si="20"/>
        <v>0.79432823472428116</v>
      </c>
      <c r="C97" s="40">
        <f t="shared" ref="C97:I106" si="21">$B97*(lambda/(hConst*cConst))*pixSize^2*QE</f>
        <v>0</v>
      </c>
      <c r="D97" s="35">
        <f t="shared" si="21"/>
        <v>0</v>
      </c>
      <c r="E97" s="35">
        <f t="shared" si="21"/>
        <v>0</v>
      </c>
      <c r="F97" s="35">
        <f t="shared" si="21"/>
        <v>0</v>
      </c>
      <c r="G97" s="35">
        <f t="shared" si="21"/>
        <v>46098293.219801016</v>
      </c>
      <c r="H97" s="35">
        <f t="shared" si="21"/>
        <v>46098293.219801016</v>
      </c>
      <c r="I97" s="35">
        <f t="shared" si="21"/>
        <v>46098293.219801016</v>
      </c>
      <c r="J97" s="33"/>
    </row>
    <row r="98" spans="1:10" s="1" customFormat="1" ht="22.5" x14ac:dyDescent="0.2">
      <c r="A98" s="18">
        <v>0.71</v>
      </c>
      <c r="B98" s="19">
        <f t="shared" si="20"/>
        <v>0.93325430079699156</v>
      </c>
      <c r="C98" s="40">
        <f t="shared" si="21"/>
        <v>0</v>
      </c>
      <c r="D98" s="35">
        <f t="shared" si="21"/>
        <v>0</v>
      </c>
      <c r="E98" s="35">
        <f t="shared" si="21"/>
        <v>0</v>
      </c>
      <c r="F98" s="35">
        <f t="shared" si="21"/>
        <v>0</v>
      </c>
      <c r="G98" s="35">
        <f t="shared" si="21"/>
        <v>54160771.990829758</v>
      </c>
      <c r="H98" s="35">
        <f t="shared" si="21"/>
        <v>54160771.990829758</v>
      </c>
      <c r="I98" s="35">
        <f t="shared" si="21"/>
        <v>54160771.990829758</v>
      </c>
      <c r="J98" s="33"/>
    </row>
    <row r="99" spans="1:10" s="1" customFormat="1" ht="22.5" x14ac:dyDescent="0.2">
      <c r="A99" s="18">
        <v>0.72</v>
      </c>
      <c r="B99" s="19">
        <f t="shared" si="20"/>
        <v>1.0964781961431849</v>
      </c>
      <c r="C99" s="40">
        <f t="shared" si="21"/>
        <v>0</v>
      </c>
      <c r="D99" s="35">
        <f t="shared" si="21"/>
        <v>0</v>
      </c>
      <c r="E99" s="35">
        <f t="shared" si="21"/>
        <v>0</v>
      </c>
      <c r="F99" s="35">
        <f t="shared" si="21"/>
        <v>0</v>
      </c>
      <c r="G99" s="35">
        <f t="shared" si="21"/>
        <v>63633358.585663207</v>
      </c>
      <c r="H99" s="35">
        <f t="shared" si="21"/>
        <v>63633358.585663207</v>
      </c>
      <c r="I99" s="35">
        <f t="shared" si="21"/>
        <v>63633358.585663207</v>
      </c>
      <c r="J99" s="33"/>
    </row>
    <row r="100" spans="1:10" s="1" customFormat="1" ht="22.5" x14ac:dyDescent="0.2">
      <c r="A100" s="18">
        <v>0.73</v>
      </c>
      <c r="B100" s="19">
        <f t="shared" si="20"/>
        <v>1.2882495516931352</v>
      </c>
      <c r="C100" s="40">
        <f t="shared" si="21"/>
        <v>0</v>
      </c>
      <c r="D100" s="35">
        <f t="shared" si="21"/>
        <v>0</v>
      </c>
      <c r="E100" s="35">
        <f t="shared" si="21"/>
        <v>0</v>
      </c>
      <c r="F100" s="35">
        <f t="shared" si="21"/>
        <v>0</v>
      </c>
      <c r="G100" s="35">
        <f t="shared" si="21"/>
        <v>74762677.414886087</v>
      </c>
      <c r="H100" s="35">
        <f t="shared" si="21"/>
        <v>74762677.414886087</v>
      </c>
      <c r="I100" s="35">
        <f t="shared" si="21"/>
        <v>74762677.414886087</v>
      </c>
      <c r="J100" s="33"/>
    </row>
    <row r="101" spans="1:10" s="1" customFormat="1" ht="22.5" x14ac:dyDescent="0.2">
      <c r="A101" s="18">
        <v>0.74</v>
      </c>
      <c r="B101" s="19">
        <f t="shared" si="20"/>
        <v>1.5135612484362084</v>
      </c>
      <c r="C101" s="40">
        <f t="shared" si="21"/>
        <v>0</v>
      </c>
      <c r="D101" s="35">
        <f t="shared" si="21"/>
        <v>0</v>
      </c>
      <c r="E101" s="35">
        <f t="shared" si="21"/>
        <v>0</v>
      </c>
      <c r="F101" s="35">
        <f t="shared" si="21"/>
        <v>0</v>
      </c>
      <c r="G101" s="35">
        <f t="shared" si="21"/>
        <v>87838486.895482406</v>
      </c>
      <c r="H101" s="35">
        <f t="shared" si="21"/>
        <v>87838486.895482406</v>
      </c>
      <c r="I101" s="35">
        <f t="shared" si="21"/>
        <v>87838486.895482406</v>
      </c>
      <c r="J101" s="33"/>
    </row>
    <row r="102" spans="1:10" s="1" customFormat="1" ht="22.5" x14ac:dyDescent="0.2">
      <c r="A102" s="18">
        <v>0.75</v>
      </c>
      <c r="B102" s="19">
        <f t="shared" si="20"/>
        <v>1.7782794100389221</v>
      </c>
      <c r="C102" s="40">
        <f t="shared" si="21"/>
        <v>0</v>
      </c>
      <c r="D102" s="35">
        <f t="shared" si="21"/>
        <v>0</v>
      </c>
      <c r="E102" s="35">
        <f t="shared" si="21"/>
        <v>0</v>
      </c>
      <c r="F102" s="35">
        <f t="shared" si="21"/>
        <v>0</v>
      </c>
      <c r="G102" s="35">
        <f t="shared" si="21"/>
        <v>103201223.48309012</v>
      </c>
      <c r="H102" s="35">
        <f t="shared" si="21"/>
        <v>103201223.48309012</v>
      </c>
      <c r="I102" s="35">
        <f t="shared" si="21"/>
        <v>103201223.48309012</v>
      </c>
      <c r="J102" s="33"/>
    </row>
    <row r="103" spans="1:10" s="1" customFormat="1" ht="22.5" x14ac:dyDescent="0.2">
      <c r="A103" s="18">
        <v>0.76</v>
      </c>
      <c r="B103" s="19">
        <f t="shared" si="20"/>
        <v>2.089296130854041</v>
      </c>
      <c r="C103" s="40">
        <f t="shared" si="21"/>
        <v>0</v>
      </c>
      <c r="D103" s="35">
        <f t="shared" si="21"/>
        <v>0</v>
      </c>
      <c r="E103" s="35">
        <f t="shared" si="21"/>
        <v>0</v>
      </c>
      <c r="F103" s="35">
        <f t="shared" si="21"/>
        <v>0</v>
      </c>
      <c r="G103" s="35">
        <f t="shared" si="21"/>
        <v>121250865.13705066</v>
      </c>
      <c r="H103" s="35">
        <f t="shared" si="21"/>
        <v>121250865.13705066</v>
      </c>
      <c r="I103" s="35">
        <f t="shared" si="21"/>
        <v>121250865.13705066</v>
      </c>
      <c r="J103" s="33"/>
    </row>
    <row r="104" spans="1:10" s="1" customFormat="1" ht="22.5" x14ac:dyDescent="0.2">
      <c r="A104" s="18">
        <v>0.77</v>
      </c>
      <c r="B104" s="19">
        <f t="shared" si="20"/>
        <v>2.4547089156850306</v>
      </c>
      <c r="C104" s="40">
        <f t="shared" si="21"/>
        <v>0</v>
      </c>
      <c r="D104" s="35">
        <f t="shared" si="21"/>
        <v>0</v>
      </c>
      <c r="E104" s="35">
        <f t="shared" si="21"/>
        <v>0</v>
      </c>
      <c r="F104" s="35">
        <f t="shared" si="21"/>
        <v>0</v>
      </c>
      <c r="G104" s="35">
        <f t="shared" si="21"/>
        <v>142457344.98382336</v>
      </c>
      <c r="H104" s="35">
        <f t="shared" si="21"/>
        <v>142457344.98382336</v>
      </c>
      <c r="I104" s="35">
        <f t="shared" si="21"/>
        <v>142457344.98382336</v>
      </c>
      <c r="J104" s="33"/>
    </row>
    <row r="105" spans="1:10" s="1" customFormat="1" ht="22.5" x14ac:dyDescent="0.2">
      <c r="A105" s="18">
        <v>0.78</v>
      </c>
      <c r="B105" s="19">
        <f t="shared" si="20"/>
        <v>2.8840315031266091</v>
      </c>
      <c r="C105" s="40">
        <f t="shared" si="21"/>
        <v>0</v>
      </c>
      <c r="D105" s="35">
        <f t="shared" si="21"/>
        <v>0</v>
      </c>
      <c r="E105" s="35">
        <f t="shared" si="21"/>
        <v>0</v>
      </c>
      <c r="F105" s="35">
        <f t="shared" si="21"/>
        <v>0</v>
      </c>
      <c r="G105" s="35">
        <f t="shared" si="21"/>
        <v>167372786.30467132</v>
      </c>
      <c r="H105" s="35">
        <f t="shared" si="21"/>
        <v>167372786.30467132</v>
      </c>
      <c r="I105" s="35">
        <f t="shared" si="21"/>
        <v>167372786.30467132</v>
      </c>
      <c r="J105" s="33"/>
    </row>
    <row r="106" spans="1:10" s="1" customFormat="1" ht="22.5" x14ac:dyDescent="0.2">
      <c r="A106" s="18">
        <v>0.79</v>
      </c>
      <c r="B106" s="19">
        <f t="shared" si="20"/>
        <v>3.3884415613920273</v>
      </c>
      <c r="C106" s="40">
        <f t="shared" si="21"/>
        <v>0</v>
      </c>
      <c r="D106" s="35">
        <f t="shared" si="21"/>
        <v>0</v>
      </c>
      <c r="E106" s="35">
        <f t="shared" si="21"/>
        <v>0</v>
      </c>
      <c r="F106" s="35">
        <f t="shared" si="21"/>
        <v>0</v>
      </c>
      <c r="G106" s="35">
        <f t="shared" si="21"/>
        <v>196645877.39277458</v>
      </c>
      <c r="H106" s="35">
        <f t="shared" si="21"/>
        <v>196645877.39277458</v>
      </c>
      <c r="I106" s="35">
        <f t="shared" si="21"/>
        <v>196645877.39277458</v>
      </c>
      <c r="J106" s="33"/>
    </row>
    <row r="107" spans="1:10" s="1" customFormat="1" ht="22.5" x14ac:dyDescent="0.2">
      <c r="A107" s="18">
        <v>0.8</v>
      </c>
      <c r="B107" s="19">
        <f t="shared" si="20"/>
        <v>3.9810717055349789</v>
      </c>
      <c r="C107" s="40">
        <f t="shared" ref="C107:I116" si="22">$B107*(lambda/(hConst*cConst))*pixSize^2*QE</f>
        <v>0</v>
      </c>
      <c r="D107" s="35">
        <f t="shared" si="22"/>
        <v>0</v>
      </c>
      <c r="E107" s="35">
        <f t="shared" si="22"/>
        <v>0</v>
      </c>
      <c r="F107" s="35">
        <f t="shared" si="22"/>
        <v>0</v>
      </c>
      <c r="G107" s="35">
        <f t="shared" si="22"/>
        <v>231038760.53770962</v>
      </c>
      <c r="H107" s="35">
        <f t="shared" si="22"/>
        <v>231038760.53770962</v>
      </c>
      <c r="I107" s="35">
        <f t="shared" si="22"/>
        <v>231038760.53770962</v>
      </c>
      <c r="J107" s="33"/>
    </row>
    <row r="108" spans="1:10" s="1" customFormat="1" ht="22.5" x14ac:dyDescent="0.2">
      <c r="A108" s="18">
        <v>0.81</v>
      </c>
      <c r="B108" s="19">
        <f t="shared" si="20"/>
        <v>4.6773514128719871</v>
      </c>
      <c r="C108" s="40">
        <f t="shared" si="22"/>
        <v>0</v>
      </c>
      <c r="D108" s="35">
        <f t="shared" si="22"/>
        <v>0</v>
      </c>
      <c r="E108" s="35">
        <f t="shared" si="22"/>
        <v>0</v>
      </c>
      <c r="F108" s="35">
        <f t="shared" si="22"/>
        <v>0</v>
      </c>
      <c r="G108" s="35">
        <f t="shared" si="22"/>
        <v>271446874.85201436</v>
      </c>
      <c r="H108" s="35">
        <f t="shared" si="22"/>
        <v>271446874.85201436</v>
      </c>
      <c r="I108" s="35">
        <f t="shared" si="22"/>
        <v>271446874.85201436</v>
      </c>
      <c r="J108" s="33"/>
    </row>
    <row r="109" spans="1:10" s="1" customFormat="1" ht="22.5" x14ac:dyDescent="0.2">
      <c r="A109" s="18">
        <v>0.82</v>
      </c>
      <c r="B109" s="19">
        <f t="shared" si="20"/>
        <v>5.4954087385762476</v>
      </c>
      <c r="C109" s="40">
        <f t="shared" si="22"/>
        <v>0</v>
      </c>
      <c r="D109" s="35">
        <f t="shared" si="22"/>
        <v>0</v>
      </c>
      <c r="E109" s="35">
        <f t="shared" si="22"/>
        <v>0</v>
      </c>
      <c r="F109" s="35">
        <f t="shared" si="22"/>
        <v>0</v>
      </c>
      <c r="G109" s="35">
        <f t="shared" si="22"/>
        <v>318922269.55960792</v>
      </c>
      <c r="H109" s="35">
        <f t="shared" si="22"/>
        <v>318922269.55960792</v>
      </c>
      <c r="I109" s="35">
        <f t="shared" si="22"/>
        <v>318922269.55960792</v>
      </c>
      <c r="J109" s="33"/>
    </row>
    <row r="110" spans="1:10" s="1" customFormat="1" ht="22.5" x14ac:dyDescent="0.2">
      <c r="A110" s="18">
        <v>0.83</v>
      </c>
      <c r="B110" s="19">
        <f t="shared" si="20"/>
        <v>6.4565422903465528</v>
      </c>
      <c r="C110" s="40">
        <f t="shared" si="22"/>
        <v>0</v>
      </c>
      <c r="D110" s="35">
        <f t="shared" si="22"/>
        <v>0</v>
      </c>
      <c r="E110" s="35">
        <f t="shared" si="22"/>
        <v>0</v>
      </c>
      <c r="F110" s="35">
        <f t="shared" si="22"/>
        <v>0</v>
      </c>
      <c r="G110" s="35">
        <f t="shared" si="22"/>
        <v>374700994.72134858</v>
      </c>
      <c r="H110" s="35">
        <f t="shared" si="22"/>
        <v>374700994.72134858</v>
      </c>
      <c r="I110" s="35">
        <f t="shared" si="22"/>
        <v>374700994.72134858</v>
      </c>
      <c r="J110" s="33"/>
    </row>
    <row r="111" spans="1:10" s="1" customFormat="1" ht="22.5" x14ac:dyDescent="0.2">
      <c r="A111" s="18">
        <v>0.84</v>
      </c>
      <c r="B111" s="19">
        <f t="shared" si="20"/>
        <v>7.5857757502918428</v>
      </c>
      <c r="C111" s="40">
        <f t="shared" si="22"/>
        <v>0</v>
      </c>
      <c r="D111" s="35">
        <f t="shared" si="22"/>
        <v>0</v>
      </c>
      <c r="E111" s="35">
        <f t="shared" si="22"/>
        <v>0</v>
      </c>
      <c r="F111" s="35">
        <f t="shared" si="22"/>
        <v>0</v>
      </c>
      <c r="G111" s="35">
        <f t="shared" si="22"/>
        <v>440235282.53152245</v>
      </c>
      <c r="H111" s="35">
        <f t="shared" si="22"/>
        <v>440235282.53152245</v>
      </c>
      <c r="I111" s="35">
        <f t="shared" si="22"/>
        <v>440235282.53152245</v>
      </c>
      <c r="J111" s="33"/>
    </row>
    <row r="112" spans="1:10" s="1" customFormat="1" ht="22.5" x14ac:dyDescent="0.2">
      <c r="A112" s="18">
        <v>0.85</v>
      </c>
      <c r="B112" s="19">
        <f t="shared" si="20"/>
        <v>8.9125093813374558</v>
      </c>
      <c r="C112" s="40">
        <f t="shared" si="22"/>
        <v>0</v>
      </c>
      <c r="D112" s="35">
        <f t="shared" si="22"/>
        <v>0</v>
      </c>
      <c r="E112" s="35">
        <f t="shared" si="22"/>
        <v>0</v>
      </c>
      <c r="F112" s="35">
        <f t="shared" si="22"/>
        <v>0</v>
      </c>
      <c r="G112" s="35">
        <f t="shared" si="22"/>
        <v>517231357.04439849</v>
      </c>
      <c r="H112" s="35">
        <f t="shared" si="22"/>
        <v>517231357.04439849</v>
      </c>
      <c r="I112" s="35">
        <f t="shared" si="22"/>
        <v>517231357.04439849</v>
      </c>
      <c r="J112" s="33"/>
    </row>
    <row r="113" spans="1:13" s="1" customFormat="1" ht="22.5" x14ac:dyDescent="0.2">
      <c r="A113" s="18">
        <v>0.86</v>
      </c>
      <c r="B113" s="19">
        <f t="shared" si="20"/>
        <v>10.471285480509009</v>
      </c>
      <c r="C113" s="40">
        <f t="shared" si="22"/>
        <v>0</v>
      </c>
      <c r="D113" s="35">
        <f t="shared" si="22"/>
        <v>0</v>
      </c>
      <c r="E113" s="35">
        <f t="shared" si="22"/>
        <v>0</v>
      </c>
      <c r="F113" s="35">
        <f t="shared" si="22"/>
        <v>0</v>
      </c>
      <c r="G113" s="35">
        <f t="shared" si="22"/>
        <v>607693856.72951925</v>
      </c>
      <c r="H113" s="35">
        <f t="shared" si="22"/>
        <v>607693856.72951925</v>
      </c>
      <c r="I113" s="35">
        <f t="shared" si="22"/>
        <v>607693856.72951925</v>
      </c>
      <c r="J113" s="33"/>
    </row>
    <row r="114" spans="1:13" s="1" customFormat="1" ht="22.5" x14ac:dyDescent="0.2">
      <c r="A114" s="18">
        <v>0.87</v>
      </c>
      <c r="B114" s="19">
        <f t="shared" si="20"/>
        <v>12.302687708123822</v>
      </c>
      <c r="C114" s="40">
        <f t="shared" si="22"/>
        <v>0</v>
      </c>
      <c r="D114" s="35">
        <f t="shared" si="22"/>
        <v>0</v>
      </c>
      <c r="E114" s="35">
        <f t="shared" si="22"/>
        <v>0</v>
      </c>
      <c r="F114" s="35">
        <f t="shared" si="22"/>
        <v>0</v>
      </c>
      <c r="G114" s="35">
        <f t="shared" si="22"/>
        <v>713978026.42328441</v>
      </c>
      <c r="H114" s="35">
        <f t="shared" si="22"/>
        <v>713978026.42328441</v>
      </c>
      <c r="I114" s="35">
        <f t="shared" si="22"/>
        <v>713978026.42328441</v>
      </c>
      <c r="J114" s="33"/>
    </row>
    <row r="115" spans="1:13" s="1" customFormat="1" ht="22.5" x14ac:dyDescent="0.2">
      <c r="A115" s="18">
        <v>0.88</v>
      </c>
      <c r="B115" s="19">
        <f t="shared" si="20"/>
        <v>14.454397707459274</v>
      </c>
      <c r="C115" s="40">
        <f t="shared" si="22"/>
        <v>0</v>
      </c>
      <c r="D115" s="35">
        <f t="shared" si="22"/>
        <v>0</v>
      </c>
      <c r="E115" s="35">
        <f t="shared" si="22"/>
        <v>0</v>
      </c>
      <c r="F115" s="35">
        <f t="shared" si="22"/>
        <v>0</v>
      </c>
      <c r="G115" s="35">
        <f t="shared" si="22"/>
        <v>838851037.52526712</v>
      </c>
      <c r="H115" s="35">
        <f t="shared" si="22"/>
        <v>838851037.52526712</v>
      </c>
      <c r="I115" s="35">
        <f t="shared" si="22"/>
        <v>838851037.52526712</v>
      </c>
      <c r="J115" s="33"/>
    </row>
    <row r="116" spans="1:13" s="1" customFormat="1" ht="22.5" x14ac:dyDescent="0.2">
      <c r="A116" s="18">
        <v>0.89</v>
      </c>
      <c r="B116" s="19">
        <f t="shared" si="20"/>
        <v>16.982436524617459</v>
      </c>
      <c r="C116" s="40">
        <f t="shared" si="22"/>
        <v>0</v>
      </c>
      <c r="D116" s="35">
        <f t="shared" si="22"/>
        <v>0</v>
      </c>
      <c r="E116" s="35">
        <f t="shared" si="22"/>
        <v>0</v>
      </c>
      <c r="F116" s="35">
        <f t="shared" si="22"/>
        <v>0</v>
      </c>
      <c r="G116" s="35">
        <f t="shared" si="22"/>
        <v>985564032.94692492</v>
      </c>
      <c r="H116" s="35">
        <f t="shared" si="22"/>
        <v>985564032.94692492</v>
      </c>
      <c r="I116" s="35">
        <f t="shared" si="22"/>
        <v>985564032.94692492</v>
      </c>
      <c r="J116" s="33"/>
    </row>
    <row r="117" spans="1:13" s="1" customFormat="1" ht="22.5" x14ac:dyDescent="0.2">
      <c r="A117" s="18">
        <v>0.9</v>
      </c>
      <c r="B117" s="19">
        <f t="shared" si="20"/>
        <v>19.952623149688801</v>
      </c>
      <c r="C117" s="40">
        <f t="shared" ref="C117:I127" si="23">$B117*(lambda/(hConst*cConst))*pixSize^2*QE</f>
        <v>0</v>
      </c>
      <c r="D117" s="35">
        <f t="shared" si="23"/>
        <v>0</v>
      </c>
      <c r="E117" s="35">
        <f t="shared" si="23"/>
        <v>0</v>
      </c>
      <c r="F117" s="35">
        <f t="shared" si="23"/>
        <v>0</v>
      </c>
      <c r="G117" s="35">
        <f t="shared" si="23"/>
        <v>1157936772.5456834</v>
      </c>
      <c r="H117" s="35">
        <f t="shared" si="23"/>
        <v>1157936772.5456834</v>
      </c>
      <c r="I117" s="35">
        <f t="shared" si="23"/>
        <v>1157936772.5456834</v>
      </c>
      <c r="J117" s="33"/>
    </row>
    <row r="118" spans="1:13" s="1" customFormat="1" ht="22.5" x14ac:dyDescent="0.2">
      <c r="A118" s="18">
        <v>0.91</v>
      </c>
      <c r="B118" s="19">
        <f t="shared" si="20"/>
        <v>23.442288153199254</v>
      </c>
      <c r="C118" s="40">
        <f t="shared" si="23"/>
        <v>0</v>
      </c>
      <c r="D118" s="35">
        <f t="shared" si="23"/>
        <v>0</v>
      </c>
      <c r="E118" s="35">
        <f t="shared" si="23"/>
        <v>0</v>
      </c>
      <c r="F118" s="35">
        <f t="shared" si="23"/>
        <v>0</v>
      </c>
      <c r="G118" s="35">
        <f t="shared" si="23"/>
        <v>1360457082.838495</v>
      </c>
      <c r="H118" s="35">
        <f t="shared" si="23"/>
        <v>1360457082.838495</v>
      </c>
      <c r="I118" s="35">
        <f t="shared" si="23"/>
        <v>1360457082.838495</v>
      </c>
      <c r="J118" s="33"/>
    </row>
    <row r="119" spans="1:13" s="1" customFormat="1" ht="22.5" x14ac:dyDescent="0.2">
      <c r="A119" s="18">
        <v>0.92</v>
      </c>
      <c r="B119" s="19">
        <f t="shared" si="20"/>
        <v>27.542287033381683</v>
      </c>
      <c r="C119" s="40">
        <f t="shared" si="23"/>
        <v>0</v>
      </c>
      <c r="D119" s="35">
        <f t="shared" si="23"/>
        <v>0</v>
      </c>
      <c r="E119" s="35">
        <f t="shared" si="23"/>
        <v>0</v>
      </c>
      <c r="F119" s="35">
        <f t="shared" si="23"/>
        <v>0</v>
      </c>
      <c r="G119" s="35">
        <f t="shared" si="23"/>
        <v>1598397700.2271118</v>
      </c>
      <c r="H119" s="35">
        <f t="shared" si="23"/>
        <v>1598397700.2271118</v>
      </c>
      <c r="I119" s="35">
        <f t="shared" si="23"/>
        <v>1598397700.2271118</v>
      </c>
      <c r="J119" s="33"/>
    </row>
    <row r="120" spans="1:13" s="1" customFormat="1" ht="22.5" x14ac:dyDescent="0.2">
      <c r="A120" s="18">
        <v>0.93</v>
      </c>
      <c r="B120" s="19">
        <f t="shared" si="20"/>
        <v>32.359365692962889</v>
      </c>
      <c r="C120" s="40">
        <f t="shared" si="23"/>
        <v>0</v>
      </c>
      <c r="D120" s="35">
        <f t="shared" si="23"/>
        <v>0</v>
      </c>
      <c r="E120" s="35">
        <f t="shared" si="23"/>
        <v>0</v>
      </c>
      <c r="F120" s="35">
        <f t="shared" si="23"/>
        <v>0</v>
      </c>
      <c r="G120" s="35">
        <f t="shared" si="23"/>
        <v>1877953549.8178031</v>
      </c>
      <c r="H120" s="35">
        <f t="shared" si="23"/>
        <v>1877953549.8178031</v>
      </c>
      <c r="I120" s="35">
        <f t="shared" si="23"/>
        <v>1877953549.8178031</v>
      </c>
      <c r="J120" s="33"/>
    </row>
    <row r="121" spans="1:13" s="1" customFormat="1" ht="22.5" x14ac:dyDescent="0.2">
      <c r="A121" s="18">
        <v>0.94</v>
      </c>
      <c r="B121" s="19">
        <f t="shared" si="20"/>
        <v>38.018939632056096</v>
      </c>
      <c r="C121" s="40">
        <f t="shared" si="23"/>
        <v>0</v>
      </c>
      <c r="D121" s="35">
        <f t="shared" si="23"/>
        <v>0</v>
      </c>
      <c r="E121" s="35">
        <f t="shared" si="23"/>
        <v>0</v>
      </c>
      <c r="F121" s="35">
        <f t="shared" si="23"/>
        <v>0</v>
      </c>
      <c r="G121" s="35">
        <f t="shared" si="23"/>
        <v>2206403033.9709406</v>
      </c>
      <c r="H121" s="35">
        <f t="shared" si="23"/>
        <v>2206403033.9709406</v>
      </c>
      <c r="I121" s="35">
        <f t="shared" si="23"/>
        <v>2206403033.9709406</v>
      </c>
      <c r="J121" s="33"/>
    </row>
    <row r="122" spans="1:13" s="1" customFormat="1" ht="22.5" x14ac:dyDescent="0.2">
      <c r="A122" s="18">
        <v>0.95</v>
      </c>
      <c r="B122" s="19">
        <f t="shared" si="20"/>
        <v>44.668359215096331</v>
      </c>
      <c r="C122" s="40">
        <f t="shared" si="23"/>
        <v>0</v>
      </c>
      <c r="D122" s="35">
        <f t="shared" si="23"/>
        <v>0</v>
      </c>
      <c r="E122" s="35">
        <f t="shared" si="23"/>
        <v>0</v>
      </c>
      <c r="F122" s="35">
        <f t="shared" si="23"/>
        <v>0</v>
      </c>
      <c r="G122" s="35">
        <f t="shared" si="23"/>
        <v>2592297529.8236208</v>
      </c>
      <c r="H122" s="35">
        <f t="shared" si="23"/>
        <v>2592297529.8236208</v>
      </c>
      <c r="I122" s="35">
        <f t="shared" si="23"/>
        <v>2592297529.8236208</v>
      </c>
      <c r="J122" s="33"/>
    </row>
    <row r="123" spans="1:13" s="1" customFormat="1" ht="22.5" x14ac:dyDescent="0.2">
      <c r="A123" s="18">
        <v>0.96</v>
      </c>
      <c r="B123" s="19">
        <f t="shared" si="20"/>
        <v>52.48074602497725</v>
      </c>
      <c r="C123" s="40">
        <f t="shared" si="23"/>
        <v>0</v>
      </c>
      <c r="D123" s="35">
        <f t="shared" si="23"/>
        <v>0</v>
      </c>
      <c r="E123" s="35">
        <f t="shared" si="23"/>
        <v>0</v>
      </c>
      <c r="F123" s="35">
        <f t="shared" si="23"/>
        <v>0</v>
      </c>
      <c r="G123" s="35">
        <f t="shared" si="23"/>
        <v>3045684029.4655523</v>
      </c>
      <c r="H123" s="35">
        <f t="shared" si="23"/>
        <v>3045684029.4655523</v>
      </c>
      <c r="I123" s="35">
        <f t="shared" si="23"/>
        <v>3045684029.4655523</v>
      </c>
      <c r="J123" s="33"/>
    </row>
    <row r="124" spans="1:13" s="1" customFormat="1" ht="22.5" x14ac:dyDescent="0.2">
      <c r="A124" s="18">
        <v>0.97</v>
      </c>
      <c r="B124" s="19">
        <f t="shared" si="20"/>
        <v>61.659500186148271</v>
      </c>
      <c r="C124" s="40">
        <f t="shared" si="23"/>
        <v>0</v>
      </c>
      <c r="D124" s="35">
        <f t="shared" si="23"/>
        <v>0</v>
      </c>
      <c r="E124" s="35">
        <f t="shared" si="23"/>
        <v>0</v>
      </c>
      <c r="F124" s="35">
        <f t="shared" si="23"/>
        <v>0</v>
      </c>
      <c r="G124" s="35">
        <f t="shared" si="23"/>
        <v>3578366719.3374557</v>
      </c>
      <c r="H124" s="35">
        <f t="shared" si="23"/>
        <v>3578366719.3374557</v>
      </c>
      <c r="I124" s="35">
        <f t="shared" si="23"/>
        <v>3578366719.3374557</v>
      </c>
      <c r="J124" s="33"/>
    </row>
    <row r="125" spans="1:13" s="1" customFormat="1" ht="22.5" x14ac:dyDescent="0.2">
      <c r="A125" s="18">
        <v>0.98</v>
      </c>
      <c r="B125" s="19">
        <f t="shared" si="20"/>
        <v>72.443596007499025</v>
      </c>
      <c r="C125" s="40">
        <f t="shared" si="23"/>
        <v>0</v>
      </c>
      <c r="D125" s="35">
        <f t="shared" si="23"/>
        <v>0</v>
      </c>
      <c r="E125" s="35">
        <f t="shared" si="23"/>
        <v>0</v>
      </c>
      <c r="F125" s="35">
        <f t="shared" si="23"/>
        <v>0</v>
      </c>
      <c r="G125" s="35">
        <f t="shared" si="23"/>
        <v>4204214309.2265601</v>
      </c>
      <c r="H125" s="35">
        <f t="shared" si="23"/>
        <v>4204214309.2265601</v>
      </c>
      <c r="I125" s="35">
        <f t="shared" si="23"/>
        <v>4204214309.2265601</v>
      </c>
      <c r="J125" s="33"/>
    </row>
    <row r="126" spans="1:13" s="1" customFormat="1" ht="22.5" x14ac:dyDescent="0.2">
      <c r="A126" s="18">
        <v>0.99</v>
      </c>
      <c r="B126" s="19">
        <f t="shared" si="20"/>
        <v>85.113803820237763</v>
      </c>
      <c r="C126" s="40">
        <f t="shared" si="23"/>
        <v>0</v>
      </c>
      <c r="D126" s="35">
        <f t="shared" si="23"/>
        <v>0</v>
      </c>
      <c r="E126" s="35">
        <f t="shared" si="23"/>
        <v>0</v>
      </c>
      <c r="F126" s="35">
        <f t="shared" si="23"/>
        <v>0</v>
      </c>
      <c r="G126" s="35">
        <f t="shared" si="23"/>
        <v>4939521112.3520737</v>
      </c>
      <c r="H126" s="35">
        <f t="shared" si="23"/>
        <v>4939521112.3520737</v>
      </c>
      <c r="I126" s="35">
        <f t="shared" si="23"/>
        <v>4939521112.3520737</v>
      </c>
      <c r="J126" s="33"/>
    </row>
    <row r="127" spans="1:13" s="1" customFormat="1" ht="23.25" thickBot="1" x14ac:dyDescent="0.25">
      <c r="A127" s="18">
        <v>1</v>
      </c>
      <c r="B127" s="19">
        <f t="shared" si="20"/>
        <v>100.00000000000001</v>
      </c>
      <c r="C127" s="40">
        <f t="shared" si="23"/>
        <v>0</v>
      </c>
      <c r="D127" s="35">
        <f t="shared" si="23"/>
        <v>0</v>
      </c>
      <c r="E127" s="35">
        <f t="shared" si="23"/>
        <v>0</v>
      </c>
      <c r="F127" s="35">
        <f t="shared" si="23"/>
        <v>0</v>
      </c>
      <c r="G127" s="35">
        <f t="shared" si="23"/>
        <v>5803431277.4746304</v>
      </c>
      <c r="H127" s="35">
        <f t="shared" si="23"/>
        <v>5803431277.4746304</v>
      </c>
      <c r="I127" s="35">
        <f t="shared" si="23"/>
        <v>5803431277.4746304</v>
      </c>
      <c r="J127" s="33"/>
    </row>
    <row r="128" spans="1:13" s="4" customFormat="1" ht="22.5" x14ac:dyDescent="0.45">
      <c r="A128" s="17" t="s">
        <v>108</v>
      </c>
      <c r="B128" s="24"/>
      <c r="C128" s="38"/>
      <c r="D128" s="39"/>
      <c r="E128" s="39"/>
      <c r="F128" s="39"/>
      <c r="G128" s="39"/>
      <c r="H128" s="39"/>
      <c r="I128" s="39"/>
      <c r="J128" s="32" t="s">
        <v>66</v>
      </c>
      <c r="K128" s="1"/>
      <c r="L128" s="1"/>
      <c r="M128" s="1"/>
    </row>
    <row r="129" spans="1:13" s="1" customFormat="1" x14ac:dyDescent="0.2">
      <c r="A129" s="47" t="s">
        <v>107</v>
      </c>
      <c r="B129" s="48" t="s">
        <v>67</v>
      </c>
      <c r="C129" s="49" t="str">
        <f t="shared" ref="C129:I129" si="24">Camera_Name</f>
        <v>Competitor Camera</v>
      </c>
      <c r="D129" s="49" t="str">
        <f t="shared" si="24"/>
        <v>Acuros® SWIR (Low Gain)</v>
      </c>
      <c r="E129" s="49" t="str">
        <f t="shared" si="24"/>
        <v>Acuros® SWIR (Medium Gain)</v>
      </c>
      <c r="F129" s="49" t="str">
        <f t="shared" si="24"/>
        <v>Acuros® SWIR (High Gain)</v>
      </c>
      <c r="G129" s="49" t="str">
        <f t="shared" si="24"/>
        <v>Acuros® eSWIR (Low Gain)</v>
      </c>
      <c r="H129" s="49" t="str">
        <f t="shared" si="24"/>
        <v>Acuros® eSWIR (Medium Gain)</v>
      </c>
      <c r="I129" s="49" t="str">
        <f t="shared" si="24"/>
        <v>Acuros® eSWIR (High Gain)</v>
      </c>
      <c r="J129" s="48"/>
      <c r="K129" s="4"/>
      <c r="L129" s="4"/>
      <c r="M129" s="4"/>
    </row>
    <row r="130" spans="1:13" s="1" customFormat="1" ht="22.5" x14ac:dyDescent="0.2">
      <c r="A130" s="18">
        <v>0</v>
      </c>
      <c r="B130" s="19">
        <f t="shared" ref="B130:B161" si="25">EsMin*(EsMax/EsMin)^$A130</f>
        <v>1.0000000000000001E-5</v>
      </c>
      <c r="C130" s="40">
        <f t="shared" ref="C130:I139" si="26">MIN(tMax,IF(C27+IdarkOpT&gt;0,FWC/(C27+IdarkOpT),tMax))</f>
        <v>0.01</v>
      </c>
      <c r="D130" s="35">
        <f t="shared" si="26"/>
        <v>0.01</v>
      </c>
      <c r="E130" s="35">
        <f t="shared" si="26"/>
        <v>0.01</v>
      </c>
      <c r="F130" s="35">
        <f t="shared" si="26"/>
        <v>0.01</v>
      </c>
      <c r="G130" s="35">
        <f t="shared" si="26"/>
        <v>0.01</v>
      </c>
      <c r="H130" s="35">
        <f t="shared" si="26"/>
        <v>0.01</v>
      </c>
      <c r="I130" s="35">
        <f t="shared" si="26"/>
        <v>0.01</v>
      </c>
      <c r="J130" s="33"/>
    </row>
    <row r="131" spans="1:13" s="1" customFormat="1" ht="22.5" x14ac:dyDescent="0.2">
      <c r="A131" s="18">
        <v>0.01</v>
      </c>
      <c r="B131" s="19">
        <f t="shared" si="25"/>
        <v>1.1748975549395296E-5</v>
      </c>
      <c r="C131" s="40">
        <f t="shared" si="26"/>
        <v>0.01</v>
      </c>
      <c r="D131" s="35">
        <f t="shared" si="26"/>
        <v>0.01</v>
      </c>
      <c r="E131" s="35">
        <f t="shared" si="26"/>
        <v>0.01</v>
      </c>
      <c r="F131" s="35">
        <f t="shared" si="26"/>
        <v>0.01</v>
      </c>
      <c r="G131" s="35">
        <f t="shared" si="26"/>
        <v>0.01</v>
      </c>
      <c r="H131" s="35">
        <f t="shared" si="26"/>
        <v>0.01</v>
      </c>
      <c r="I131" s="35">
        <f t="shared" si="26"/>
        <v>0.01</v>
      </c>
      <c r="J131" s="33"/>
    </row>
    <row r="132" spans="1:13" s="1" customFormat="1" ht="22.5" x14ac:dyDescent="0.2">
      <c r="A132" s="18">
        <v>0.02</v>
      </c>
      <c r="B132" s="19">
        <f t="shared" si="25"/>
        <v>1.3803842646028849E-5</v>
      </c>
      <c r="C132" s="40">
        <f t="shared" si="26"/>
        <v>0.01</v>
      </c>
      <c r="D132" s="35">
        <f t="shared" si="26"/>
        <v>0.01</v>
      </c>
      <c r="E132" s="35">
        <f t="shared" si="26"/>
        <v>0.01</v>
      </c>
      <c r="F132" s="35">
        <f t="shared" si="26"/>
        <v>0.01</v>
      </c>
      <c r="G132" s="35">
        <f t="shared" si="26"/>
        <v>0.01</v>
      </c>
      <c r="H132" s="35">
        <f t="shared" si="26"/>
        <v>0.01</v>
      </c>
      <c r="I132" s="35">
        <f t="shared" si="26"/>
        <v>0.01</v>
      </c>
      <c r="J132" s="33"/>
    </row>
    <row r="133" spans="1:13" s="1" customFormat="1" ht="22.5" x14ac:dyDescent="0.2">
      <c r="A133" s="18">
        <v>0.03</v>
      </c>
      <c r="B133" s="19">
        <f t="shared" si="25"/>
        <v>1.6218100973589302E-5</v>
      </c>
      <c r="C133" s="40">
        <f t="shared" si="26"/>
        <v>0.01</v>
      </c>
      <c r="D133" s="35">
        <f t="shared" si="26"/>
        <v>0.01</v>
      </c>
      <c r="E133" s="35">
        <f t="shared" si="26"/>
        <v>0.01</v>
      </c>
      <c r="F133" s="35">
        <f t="shared" si="26"/>
        <v>0.01</v>
      </c>
      <c r="G133" s="35">
        <f t="shared" si="26"/>
        <v>0.01</v>
      </c>
      <c r="H133" s="35">
        <f t="shared" si="26"/>
        <v>0.01</v>
      </c>
      <c r="I133" s="35">
        <f t="shared" si="26"/>
        <v>0.01</v>
      </c>
      <c r="J133" s="33"/>
    </row>
    <row r="134" spans="1:13" s="1" customFormat="1" ht="22.5" x14ac:dyDescent="0.2">
      <c r="A134" s="18">
        <v>0.04</v>
      </c>
      <c r="B134" s="19">
        <f t="shared" si="25"/>
        <v>1.9054607179632474E-5</v>
      </c>
      <c r="C134" s="40">
        <f t="shared" si="26"/>
        <v>0.01</v>
      </c>
      <c r="D134" s="35">
        <f t="shared" si="26"/>
        <v>0.01</v>
      </c>
      <c r="E134" s="35">
        <f t="shared" si="26"/>
        <v>0.01</v>
      </c>
      <c r="F134" s="35">
        <f t="shared" si="26"/>
        <v>0.01</v>
      </c>
      <c r="G134" s="35">
        <f t="shared" si="26"/>
        <v>0.01</v>
      </c>
      <c r="H134" s="35">
        <f t="shared" si="26"/>
        <v>0.01</v>
      </c>
      <c r="I134" s="35">
        <f t="shared" si="26"/>
        <v>0.01</v>
      </c>
      <c r="J134" s="33"/>
    </row>
    <row r="135" spans="1:13" s="1" customFormat="1" ht="22.5" x14ac:dyDescent="0.2">
      <c r="A135" s="18">
        <v>0.05</v>
      </c>
      <c r="B135" s="19">
        <f t="shared" si="25"/>
        <v>2.23872113856834E-5</v>
      </c>
      <c r="C135" s="40">
        <f t="shared" si="26"/>
        <v>0.01</v>
      </c>
      <c r="D135" s="35">
        <f t="shared" si="26"/>
        <v>0.01</v>
      </c>
      <c r="E135" s="35">
        <f t="shared" si="26"/>
        <v>0.01</v>
      </c>
      <c r="F135" s="35">
        <f t="shared" si="26"/>
        <v>0.01</v>
      </c>
      <c r="G135" s="35">
        <f t="shared" si="26"/>
        <v>0.01</v>
      </c>
      <c r="H135" s="35">
        <f t="shared" si="26"/>
        <v>0.01</v>
      </c>
      <c r="I135" s="35">
        <f t="shared" si="26"/>
        <v>0.01</v>
      </c>
      <c r="J135" s="33"/>
    </row>
    <row r="136" spans="1:13" s="1" customFormat="1" ht="22.5" x14ac:dyDescent="0.2">
      <c r="A136" s="18">
        <v>0.06</v>
      </c>
      <c r="B136" s="19">
        <f t="shared" si="25"/>
        <v>2.6302679918953821E-5</v>
      </c>
      <c r="C136" s="40">
        <f t="shared" si="26"/>
        <v>0.01</v>
      </c>
      <c r="D136" s="35">
        <f t="shared" si="26"/>
        <v>0.01</v>
      </c>
      <c r="E136" s="35">
        <f t="shared" si="26"/>
        <v>0.01</v>
      </c>
      <c r="F136" s="35">
        <f t="shared" si="26"/>
        <v>0.01</v>
      </c>
      <c r="G136" s="35">
        <f t="shared" si="26"/>
        <v>0.01</v>
      </c>
      <c r="H136" s="35">
        <f t="shared" si="26"/>
        <v>0.01</v>
      </c>
      <c r="I136" s="35">
        <f t="shared" si="26"/>
        <v>0.01</v>
      </c>
      <c r="J136" s="33"/>
    </row>
    <row r="137" spans="1:13" s="1" customFormat="1" ht="22.5" x14ac:dyDescent="0.2">
      <c r="A137" s="18">
        <v>7.0000000000000007E-2</v>
      </c>
      <c r="B137" s="19">
        <f t="shared" si="25"/>
        <v>3.0902954325135914E-5</v>
      </c>
      <c r="C137" s="40">
        <f t="shared" si="26"/>
        <v>0.01</v>
      </c>
      <c r="D137" s="35">
        <f t="shared" si="26"/>
        <v>0.01</v>
      </c>
      <c r="E137" s="35">
        <f t="shared" si="26"/>
        <v>0.01</v>
      </c>
      <c r="F137" s="35">
        <f t="shared" si="26"/>
        <v>0.01</v>
      </c>
      <c r="G137" s="35">
        <f t="shared" si="26"/>
        <v>0.01</v>
      </c>
      <c r="H137" s="35">
        <f t="shared" si="26"/>
        <v>0.01</v>
      </c>
      <c r="I137" s="35">
        <f t="shared" si="26"/>
        <v>0.01</v>
      </c>
      <c r="J137" s="33"/>
    </row>
    <row r="138" spans="1:13" s="1" customFormat="1" ht="22.5" x14ac:dyDescent="0.2">
      <c r="A138" s="18">
        <v>0.08</v>
      </c>
      <c r="B138" s="19">
        <f t="shared" si="25"/>
        <v>3.630780547701014E-5</v>
      </c>
      <c r="C138" s="40">
        <f t="shared" si="26"/>
        <v>0.01</v>
      </c>
      <c r="D138" s="35">
        <f t="shared" si="26"/>
        <v>0.01</v>
      </c>
      <c r="E138" s="35">
        <f t="shared" si="26"/>
        <v>0.01</v>
      </c>
      <c r="F138" s="35">
        <f t="shared" si="26"/>
        <v>0.01</v>
      </c>
      <c r="G138" s="35">
        <f t="shared" si="26"/>
        <v>0.01</v>
      </c>
      <c r="H138" s="35">
        <f t="shared" si="26"/>
        <v>0.01</v>
      </c>
      <c r="I138" s="35">
        <f t="shared" si="26"/>
        <v>0.01</v>
      </c>
      <c r="J138" s="33"/>
    </row>
    <row r="139" spans="1:13" s="1" customFormat="1" ht="22.5" x14ac:dyDescent="0.2">
      <c r="A139" s="18">
        <v>0.09</v>
      </c>
      <c r="B139" s="19">
        <f t="shared" si="25"/>
        <v>4.2657951880159264E-5</v>
      </c>
      <c r="C139" s="40">
        <f t="shared" si="26"/>
        <v>0.01</v>
      </c>
      <c r="D139" s="35">
        <f t="shared" si="26"/>
        <v>0.01</v>
      </c>
      <c r="E139" s="35">
        <f t="shared" si="26"/>
        <v>0.01</v>
      </c>
      <c r="F139" s="35">
        <f t="shared" si="26"/>
        <v>0.01</v>
      </c>
      <c r="G139" s="35">
        <f t="shared" si="26"/>
        <v>0.01</v>
      </c>
      <c r="H139" s="35">
        <f t="shared" si="26"/>
        <v>0.01</v>
      </c>
      <c r="I139" s="35">
        <f t="shared" si="26"/>
        <v>0.01</v>
      </c>
      <c r="J139" s="33"/>
    </row>
    <row r="140" spans="1:13" s="1" customFormat="1" ht="22.5" x14ac:dyDescent="0.2">
      <c r="A140" s="18">
        <v>0.1</v>
      </c>
      <c r="B140" s="19">
        <f t="shared" si="25"/>
        <v>5.0118723362727245E-5</v>
      </c>
      <c r="C140" s="40">
        <f t="shared" ref="C140:I149" si="27">MIN(tMax,IF(C37+IdarkOpT&gt;0,FWC/(C37+IdarkOpT),tMax))</f>
        <v>0.01</v>
      </c>
      <c r="D140" s="35">
        <f t="shared" si="27"/>
        <v>0.01</v>
      </c>
      <c r="E140" s="35">
        <f t="shared" si="27"/>
        <v>0.01</v>
      </c>
      <c r="F140" s="35">
        <f t="shared" si="27"/>
        <v>0.01</v>
      </c>
      <c r="G140" s="35">
        <f t="shared" si="27"/>
        <v>0.01</v>
      </c>
      <c r="H140" s="35">
        <f t="shared" si="27"/>
        <v>0.01</v>
      </c>
      <c r="I140" s="35">
        <f t="shared" si="27"/>
        <v>0.01</v>
      </c>
      <c r="J140" s="33"/>
    </row>
    <row r="141" spans="1:13" s="1" customFormat="1" ht="22.5" x14ac:dyDescent="0.2">
      <c r="A141" s="18">
        <v>0.11</v>
      </c>
      <c r="B141" s="19">
        <f t="shared" si="25"/>
        <v>5.8884365535558901E-5</v>
      </c>
      <c r="C141" s="40">
        <f t="shared" si="27"/>
        <v>0.01</v>
      </c>
      <c r="D141" s="35">
        <f t="shared" si="27"/>
        <v>0.01</v>
      </c>
      <c r="E141" s="35">
        <f t="shared" si="27"/>
        <v>0.01</v>
      </c>
      <c r="F141" s="35">
        <f t="shared" si="27"/>
        <v>0.01</v>
      </c>
      <c r="G141" s="35">
        <f t="shared" si="27"/>
        <v>0.01</v>
      </c>
      <c r="H141" s="35">
        <f t="shared" si="27"/>
        <v>0.01</v>
      </c>
      <c r="I141" s="35">
        <f t="shared" si="27"/>
        <v>0.01</v>
      </c>
      <c r="J141" s="33"/>
    </row>
    <row r="142" spans="1:13" s="1" customFormat="1" ht="22.5" x14ac:dyDescent="0.2">
      <c r="A142" s="18">
        <v>0.12</v>
      </c>
      <c r="B142" s="19">
        <f t="shared" si="25"/>
        <v>6.9183097091893653E-5</v>
      </c>
      <c r="C142" s="40">
        <f t="shared" si="27"/>
        <v>0.01</v>
      </c>
      <c r="D142" s="35">
        <f t="shared" si="27"/>
        <v>0.01</v>
      </c>
      <c r="E142" s="35">
        <f t="shared" si="27"/>
        <v>0.01</v>
      </c>
      <c r="F142" s="35">
        <f t="shared" si="27"/>
        <v>0.01</v>
      </c>
      <c r="G142" s="35">
        <f t="shared" si="27"/>
        <v>0.01</v>
      </c>
      <c r="H142" s="35">
        <f t="shared" si="27"/>
        <v>0.01</v>
      </c>
      <c r="I142" s="35">
        <f t="shared" si="27"/>
        <v>0.01</v>
      </c>
      <c r="J142" s="33"/>
    </row>
    <row r="143" spans="1:13" s="1" customFormat="1" ht="22.5" x14ac:dyDescent="0.2">
      <c r="A143" s="18">
        <v>0.13</v>
      </c>
      <c r="B143" s="19">
        <f t="shared" si="25"/>
        <v>8.1283051616409932E-5</v>
      </c>
      <c r="C143" s="40">
        <f t="shared" si="27"/>
        <v>0.01</v>
      </c>
      <c r="D143" s="35">
        <f t="shared" si="27"/>
        <v>0.01</v>
      </c>
      <c r="E143" s="35">
        <f t="shared" si="27"/>
        <v>0.01</v>
      </c>
      <c r="F143" s="35">
        <f t="shared" si="27"/>
        <v>0.01</v>
      </c>
      <c r="G143" s="35">
        <f t="shared" si="27"/>
        <v>0.01</v>
      </c>
      <c r="H143" s="35">
        <f t="shared" si="27"/>
        <v>0.01</v>
      </c>
      <c r="I143" s="35">
        <f t="shared" si="27"/>
        <v>0.01</v>
      </c>
      <c r="J143" s="33"/>
    </row>
    <row r="144" spans="1:13" s="1" customFormat="1" ht="22.5" x14ac:dyDescent="0.2">
      <c r="A144" s="18">
        <v>0.14000000000000001</v>
      </c>
      <c r="B144" s="19">
        <f t="shared" si="25"/>
        <v>9.5499258602143648E-5</v>
      </c>
      <c r="C144" s="40">
        <f t="shared" si="27"/>
        <v>0.01</v>
      </c>
      <c r="D144" s="35">
        <f t="shared" si="27"/>
        <v>0.01</v>
      </c>
      <c r="E144" s="35">
        <f t="shared" si="27"/>
        <v>0.01</v>
      </c>
      <c r="F144" s="35">
        <f t="shared" si="27"/>
        <v>0.01</v>
      </c>
      <c r="G144" s="35">
        <f t="shared" si="27"/>
        <v>0.01</v>
      </c>
      <c r="H144" s="35">
        <f t="shared" si="27"/>
        <v>0.01</v>
      </c>
      <c r="I144" s="35">
        <f t="shared" si="27"/>
        <v>0.01</v>
      </c>
      <c r="J144" s="33"/>
    </row>
    <row r="145" spans="1:10" s="1" customFormat="1" ht="22.5" x14ac:dyDescent="0.2">
      <c r="A145" s="18">
        <v>0.15</v>
      </c>
      <c r="B145" s="19">
        <f t="shared" si="25"/>
        <v>1.1220184543019637E-4</v>
      </c>
      <c r="C145" s="40">
        <f t="shared" si="27"/>
        <v>0.01</v>
      </c>
      <c r="D145" s="35">
        <f t="shared" si="27"/>
        <v>0.01</v>
      </c>
      <c r="E145" s="35">
        <f t="shared" si="27"/>
        <v>0.01</v>
      </c>
      <c r="F145" s="35">
        <f t="shared" si="27"/>
        <v>0.01</v>
      </c>
      <c r="G145" s="35">
        <f t="shared" si="27"/>
        <v>0.01</v>
      </c>
      <c r="H145" s="35">
        <f t="shared" si="27"/>
        <v>0.01</v>
      </c>
      <c r="I145" s="35">
        <f t="shared" si="27"/>
        <v>0.01</v>
      </c>
      <c r="J145" s="33"/>
    </row>
    <row r="146" spans="1:10" s="1" customFormat="1" ht="22.5" x14ac:dyDescent="0.2">
      <c r="A146" s="18">
        <v>0.16</v>
      </c>
      <c r="B146" s="19">
        <f t="shared" si="25"/>
        <v>1.3182567385564071E-4</v>
      </c>
      <c r="C146" s="40">
        <f t="shared" si="27"/>
        <v>0.01</v>
      </c>
      <c r="D146" s="35">
        <f t="shared" si="27"/>
        <v>0.01</v>
      </c>
      <c r="E146" s="35">
        <f t="shared" si="27"/>
        <v>0.01</v>
      </c>
      <c r="F146" s="35">
        <f t="shared" si="27"/>
        <v>0.01</v>
      </c>
      <c r="G146" s="35">
        <f t="shared" si="27"/>
        <v>0.01</v>
      </c>
      <c r="H146" s="35">
        <f t="shared" si="27"/>
        <v>0.01</v>
      </c>
      <c r="I146" s="35">
        <f t="shared" si="27"/>
        <v>0.01</v>
      </c>
      <c r="J146" s="33"/>
    </row>
    <row r="147" spans="1:10" s="1" customFormat="1" ht="22.5" x14ac:dyDescent="0.2">
      <c r="A147" s="18">
        <v>0.17</v>
      </c>
      <c r="B147" s="19">
        <f t="shared" si="25"/>
        <v>1.5488166189124819E-4</v>
      </c>
      <c r="C147" s="40">
        <f t="shared" si="27"/>
        <v>0.01</v>
      </c>
      <c r="D147" s="35">
        <f t="shared" si="27"/>
        <v>0.01</v>
      </c>
      <c r="E147" s="35">
        <f t="shared" si="27"/>
        <v>0.01</v>
      </c>
      <c r="F147" s="35">
        <f t="shared" si="27"/>
        <v>0.01</v>
      </c>
      <c r="G147" s="35">
        <f t="shared" si="27"/>
        <v>0.01</v>
      </c>
      <c r="H147" s="35">
        <f t="shared" si="27"/>
        <v>0.01</v>
      </c>
      <c r="I147" s="35">
        <f t="shared" si="27"/>
        <v>0.01</v>
      </c>
      <c r="J147" s="33"/>
    </row>
    <row r="148" spans="1:10" s="1" customFormat="1" ht="22.5" x14ac:dyDescent="0.2">
      <c r="A148" s="18">
        <v>0.18</v>
      </c>
      <c r="B148" s="19">
        <f t="shared" si="25"/>
        <v>1.8197008586099835E-4</v>
      </c>
      <c r="C148" s="40">
        <f t="shared" si="27"/>
        <v>0.01</v>
      </c>
      <c r="D148" s="35">
        <f t="shared" si="27"/>
        <v>0.01</v>
      </c>
      <c r="E148" s="35">
        <f t="shared" si="27"/>
        <v>0.01</v>
      </c>
      <c r="F148" s="35">
        <f t="shared" si="27"/>
        <v>0.01</v>
      </c>
      <c r="G148" s="35">
        <f t="shared" si="27"/>
        <v>0.01</v>
      </c>
      <c r="H148" s="35">
        <f t="shared" si="27"/>
        <v>0.01</v>
      </c>
      <c r="I148" s="35">
        <f t="shared" si="27"/>
        <v>0.01</v>
      </c>
      <c r="J148" s="33"/>
    </row>
    <row r="149" spans="1:10" s="1" customFormat="1" ht="22.5" x14ac:dyDescent="0.2">
      <c r="A149" s="18">
        <v>0.19</v>
      </c>
      <c r="B149" s="19">
        <f t="shared" si="25"/>
        <v>2.1379620895022326E-4</v>
      </c>
      <c r="C149" s="40">
        <f t="shared" si="27"/>
        <v>0.01</v>
      </c>
      <c r="D149" s="35">
        <f t="shared" si="27"/>
        <v>0.01</v>
      </c>
      <c r="E149" s="35">
        <f t="shared" si="27"/>
        <v>0.01</v>
      </c>
      <c r="F149" s="35">
        <f t="shared" si="27"/>
        <v>0.01</v>
      </c>
      <c r="G149" s="35">
        <f t="shared" si="27"/>
        <v>0.01</v>
      </c>
      <c r="H149" s="35">
        <f t="shared" si="27"/>
        <v>0.01</v>
      </c>
      <c r="I149" s="35">
        <f t="shared" si="27"/>
        <v>0.01</v>
      </c>
      <c r="J149" s="33"/>
    </row>
    <row r="150" spans="1:10" s="1" customFormat="1" ht="22.5" x14ac:dyDescent="0.2">
      <c r="A150" s="18">
        <v>0.2</v>
      </c>
      <c r="B150" s="19">
        <f t="shared" si="25"/>
        <v>2.5118864315095812E-4</v>
      </c>
      <c r="C150" s="40">
        <f t="shared" ref="C150:I159" si="28">MIN(tMax,IF(C47+IdarkOpT&gt;0,FWC/(C47+IdarkOpT),tMax))</f>
        <v>0.01</v>
      </c>
      <c r="D150" s="35">
        <f t="shared" si="28"/>
        <v>0.01</v>
      </c>
      <c r="E150" s="35">
        <f t="shared" si="28"/>
        <v>0.01</v>
      </c>
      <c r="F150" s="35">
        <f t="shared" si="28"/>
        <v>0.01</v>
      </c>
      <c r="G150" s="35">
        <f t="shared" si="28"/>
        <v>0.01</v>
      </c>
      <c r="H150" s="35">
        <f t="shared" si="28"/>
        <v>0.01</v>
      </c>
      <c r="I150" s="35">
        <f t="shared" si="28"/>
        <v>0.01</v>
      </c>
      <c r="J150" s="33"/>
    </row>
    <row r="151" spans="1:10" s="1" customFormat="1" ht="22.5" x14ac:dyDescent="0.2">
      <c r="A151" s="18">
        <v>0.21</v>
      </c>
      <c r="B151" s="19">
        <f t="shared" si="25"/>
        <v>2.9512092266663868E-4</v>
      </c>
      <c r="C151" s="40">
        <f t="shared" si="28"/>
        <v>0.01</v>
      </c>
      <c r="D151" s="35">
        <f t="shared" si="28"/>
        <v>0.01</v>
      </c>
      <c r="E151" s="35">
        <f t="shared" si="28"/>
        <v>0.01</v>
      </c>
      <c r="F151" s="35">
        <f t="shared" si="28"/>
        <v>0.01</v>
      </c>
      <c r="G151" s="35">
        <f t="shared" si="28"/>
        <v>0.01</v>
      </c>
      <c r="H151" s="35">
        <f t="shared" si="28"/>
        <v>0.01</v>
      </c>
      <c r="I151" s="35">
        <f t="shared" si="28"/>
        <v>0.01</v>
      </c>
      <c r="J151" s="33"/>
    </row>
    <row r="152" spans="1:10" s="1" customFormat="1" ht="22.5" x14ac:dyDescent="0.2">
      <c r="A152" s="18">
        <v>0.22</v>
      </c>
      <c r="B152" s="19">
        <f t="shared" si="25"/>
        <v>3.4673685045253169E-4</v>
      </c>
      <c r="C152" s="40">
        <f t="shared" si="28"/>
        <v>0.01</v>
      </c>
      <c r="D152" s="35">
        <f t="shared" si="28"/>
        <v>0.01</v>
      </c>
      <c r="E152" s="35">
        <f t="shared" si="28"/>
        <v>0.01</v>
      </c>
      <c r="F152" s="35">
        <f t="shared" si="28"/>
        <v>0.01</v>
      </c>
      <c r="G152" s="35">
        <f t="shared" si="28"/>
        <v>0.01</v>
      </c>
      <c r="H152" s="35">
        <f t="shared" si="28"/>
        <v>0.01</v>
      </c>
      <c r="I152" s="35">
        <f t="shared" si="28"/>
        <v>0.01</v>
      </c>
      <c r="J152" s="33"/>
    </row>
    <row r="153" spans="1:10" s="1" customFormat="1" ht="22.5" x14ac:dyDescent="0.2">
      <c r="A153" s="18">
        <v>0.23</v>
      </c>
      <c r="B153" s="19">
        <f t="shared" si="25"/>
        <v>4.0738027780411282E-4</v>
      </c>
      <c r="C153" s="40">
        <f t="shared" si="28"/>
        <v>0.01</v>
      </c>
      <c r="D153" s="35">
        <f t="shared" si="28"/>
        <v>0.01</v>
      </c>
      <c r="E153" s="35">
        <f t="shared" si="28"/>
        <v>0.01</v>
      </c>
      <c r="F153" s="35">
        <f t="shared" si="28"/>
        <v>0.01</v>
      </c>
      <c r="G153" s="35">
        <f t="shared" si="28"/>
        <v>0.01</v>
      </c>
      <c r="H153" s="35">
        <f t="shared" si="28"/>
        <v>0.01</v>
      </c>
      <c r="I153" s="35">
        <f t="shared" si="28"/>
        <v>0.01</v>
      </c>
      <c r="J153" s="33"/>
    </row>
    <row r="154" spans="1:10" s="1" customFormat="1" ht="22.5" x14ac:dyDescent="0.2">
      <c r="A154" s="18">
        <v>0.24</v>
      </c>
      <c r="B154" s="19">
        <f t="shared" si="25"/>
        <v>4.7863009232263837E-4</v>
      </c>
      <c r="C154" s="40">
        <f t="shared" si="28"/>
        <v>0.01</v>
      </c>
      <c r="D154" s="35">
        <f t="shared" si="28"/>
        <v>0.01</v>
      </c>
      <c r="E154" s="35">
        <f t="shared" si="28"/>
        <v>0.01</v>
      </c>
      <c r="F154" s="35">
        <f t="shared" si="28"/>
        <v>0.01</v>
      </c>
      <c r="G154" s="35">
        <f t="shared" si="28"/>
        <v>0.01</v>
      </c>
      <c r="H154" s="35">
        <f t="shared" si="28"/>
        <v>0.01</v>
      </c>
      <c r="I154" s="35">
        <f t="shared" si="28"/>
        <v>0.01</v>
      </c>
      <c r="J154" s="33"/>
    </row>
    <row r="155" spans="1:10" s="1" customFormat="1" ht="22.5" x14ac:dyDescent="0.2">
      <c r="A155" s="18">
        <v>0.25</v>
      </c>
      <c r="B155" s="19">
        <f t="shared" si="25"/>
        <v>5.6234132519034921E-4</v>
      </c>
      <c r="C155" s="40">
        <f t="shared" si="28"/>
        <v>0.01</v>
      </c>
      <c r="D155" s="35">
        <f t="shared" si="28"/>
        <v>0.01</v>
      </c>
      <c r="E155" s="35">
        <f t="shared" si="28"/>
        <v>0.01</v>
      </c>
      <c r="F155" s="35">
        <f t="shared" si="28"/>
        <v>0.01</v>
      </c>
      <c r="G155" s="35">
        <f t="shared" si="28"/>
        <v>0.01</v>
      </c>
      <c r="H155" s="35">
        <f t="shared" si="28"/>
        <v>0.01</v>
      </c>
      <c r="I155" s="35">
        <f t="shared" si="28"/>
        <v>0.01</v>
      </c>
      <c r="J155" s="33"/>
    </row>
    <row r="156" spans="1:10" s="1" customFormat="1" ht="22.5" x14ac:dyDescent="0.2">
      <c r="A156" s="18">
        <v>0.26</v>
      </c>
      <c r="B156" s="19">
        <f t="shared" si="25"/>
        <v>6.6069344800759626E-4</v>
      </c>
      <c r="C156" s="40">
        <f t="shared" si="28"/>
        <v>0.01</v>
      </c>
      <c r="D156" s="35">
        <f t="shared" si="28"/>
        <v>0.01</v>
      </c>
      <c r="E156" s="35">
        <f t="shared" si="28"/>
        <v>0.01</v>
      </c>
      <c r="F156" s="35">
        <f t="shared" si="28"/>
        <v>0.01</v>
      </c>
      <c r="G156" s="35">
        <f t="shared" si="28"/>
        <v>0.01</v>
      </c>
      <c r="H156" s="35">
        <f t="shared" si="28"/>
        <v>0.01</v>
      </c>
      <c r="I156" s="35">
        <f t="shared" si="28"/>
        <v>0.01</v>
      </c>
      <c r="J156" s="33"/>
    </row>
    <row r="157" spans="1:10" s="1" customFormat="1" ht="22.5" x14ac:dyDescent="0.2">
      <c r="A157" s="18">
        <v>0.27</v>
      </c>
      <c r="B157" s="19">
        <f t="shared" si="25"/>
        <v>7.7624711662869226E-4</v>
      </c>
      <c r="C157" s="40">
        <f t="shared" si="28"/>
        <v>0.01</v>
      </c>
      <c r="D157" s="35">
        <f t="shared" si="28"/>
        <v>0.01</v>
      </c>
      <c r="E157" s="35">
        <f t="shared" si="28"/>
        <v>0.01</v>
      </c>
      <c r="F157" s="35">
        <f t="shared" si="28"/>
        <v>0.01</v>
      </c>
      <c r="G157" s="35">
        <f t="shared" si="28"/>
        <v>0.01</v>
      </c>
      <c r="H157" s="35">
        <f t="shared" si="28"/>
        <v>0.01</v>
      </c>
      <c r="I157" s="35">
        <f t="shared" si="28"/>
        <v>0.01</v>
      </c>
      <c r="J157" s="33"/>
    </row>
    <row r="158" spans="1:10" s="1" customFormat="1" ht="22.5" x14ac:dyDescent="0.2">
      <c r="A158" s="18">
        <v>0.28000000000000003</v>
      </c>
      <c r="B158" s="19">
        <f t="shared" si="25"/>
        <v>9.120108393559105E-4</v>
      </c>
      <c r="C158" s="40">
        <f t="shared" si="28"/>
        <v>0.01</v>
      </c>
      <c r="D158" s="35">
        <f t="shared" si="28"/>
        <v>0.01</v>
      </c>
      <c r="E158" s="35">
        <f t="shared" si="28"/>
        <v>0.01</v>
      </c>
      <c r="F158" s="35">
        <f t="shared" si="28"/>
        <v>0.01</v>
      </c>
      <c r="G158" s="35">
        <f t="shared" si="28"/>
        <v>0.01</v>
      </c>
      <c r="H158" s="35">
        <f t="shared" si="28"/>
        <v>0.01</v>
      </c>
      <c r="I158" s="35">
        <f t="shared" si="28"/>
        <v>0.01</v>
      </c>
      <c r="J158" s="33"/>
    </row>
    <row r="159" spans="1:10" s="1" customFormat="1" ht="22.5" x14ac:dyDescent="0.2">
      <c r="A159" s="18">
        <v>0.28999999999999998</v>
      </c>
      <c r="B159" s="19">
        <f t="shared" si="25"/>
        <v>1.0715193052376066E-3</v>
      </c>
      <c r="C159" s="40">
        <f t="shared" si="28"/>
        <v>0.01</v>
      </c>
      <c r="D159" s="35">
        <f t="shared" si="28"/>
        <v>0.01</v>
      </c>
      <c r="E159" s="35">
        <f t="shared" si="28"/>
        <v>0.01</v>
      </c>
      <c r="F159" s="35">
        <f t="shared" si="28"/>
        <v>0.01</v>
      </c>
      <c r="G159" s="35">
        <f t="shared" si="28"/>
        <v>0.01</v>
      </c>
      <c r="H159" s="35">
        <f t="shared" si="28"/>
        <v>0.01</v>
      </c>
      <c r="I159" s="35">
        <f t="shared" si="28"/>
        <v>0.01</v>
      </c>
      <c r="J159" s="33"/>
    </row>
    <row r="160" spans="1:10" s="1" customFormat="1" ht="22.5" x14ac:dyDescent="0.2">
      <c r="A160" s="18">
        <v>0.3</v>
      </c>
      <c r="B160" s="19">
        <f t="shared" si="25"/>
        <v>1.2589254117941677E-3</v>
      </c>
      <c r="C160" s="40">
        <f t="shared" ref="C160:I169" si="29">MIN(tMax,IF(C57+IdarkOpT&gt;0,FWC/(C57+IdarkOpT),tMax))</f>
        <v>0.01</v>
      </c>
      <c r="D160" s="35">
        <f t="shared" si="29"/>
        <v>0.01</v>
      </c>
      <c r="E160" s="35">
        <f t="shared" si="29"/>
        <v>0.01</v>
      </c>
      <c r="F160" s="35">
        <f t="shared" si="29"/>
        <v>0.01</v>
      </c>
      <c r="G160" s="35">
        <f t="shared" si="29"/>
        <v>0.01</v>
      </c>
      <c r="H160" s="35">
        <f t="shared" si="29"/>
        <v>0.01</v>
      </c>
      <c r="I160" s="35">
        <f t="shared" si="29"/>
        <v>0.01</v>
      </c>
      <c r="J160" s="33"/>
    </row>
    <row r="161" spans="1:10" s="1" customFormat="1" ht="22.5" x14ac:dyDescent="0.2">
      <c r="A161" s="18">
        <v>0.31</v>
      </c>
      <c r="B161" s="19">
        <f t="shared" si="25"/>
        <v>1.4791083881682085E-3</v>
      </c>
      <c r="C161" s="40">
        <f t="shared" si="29"/>
        <v>0.01</v>
      </c>
      <c r="D161" s="35">
        <f t="shared" si="29"/>
        <v>0.01</v>
      </c>
      <c r="E161" s="35">
        <f t="shared" si="29"/>
        <v>0.01</v>
      </c>
      <c r="F161" s="35">
        <f t="shared" si="29"/>
        <v>0.01</v>
      </c>
      <c r="G161" s="35">
        <f t="shared" si="29"/>
        <v>0.01</v>
      </c>
      <c r="H161" s="35">
        <f t="shared" si="29"/>
        <v>0.01</v>
      </c>
      <c r="I161" s="35">
        <f t="shared" si="29"/>
        <v>0.01</v>
      </c>
      <c r="J161" s="33"/>
    </row>
    <row r="162" spans="1:10" s="1" customFormat="1" ht="22.5" x14ac:dyDescent="0.2">
      <c r="A162" s="18">
        <v>0.32</v>
      </c>
      <c r="B162" s="19">
        <f t="shared" ref="B162:B193" si="30">EsMin*(EsMax/EsMin)^$A162</f>
        <v>1.7378008287493754E-3</v>
      </c>
      <c r="C162" s="40">
        <f t="shared" si="29"/>
        <v>0.01</v>
      </c>
      <c r="D162" s="35">
        <f t="shared" si="29"/>
        <v>0.01</v>
      </c>
      <c r="E162" s="35">
        <f t="shared" si="29"/>
        <v>0.01</v>
      </c>
      <c r="F162" s="35">
        <f t="shared" si="29"/>
        <v>0.01</v>
      </c>
      <c r="G162" s="35">
        <f t="shared" si="29"/>
        <v>0.01</v>
      </c>
      <c r="H162" s="35">
        <f t="shared" si="29"/>
        <v>0.01</v>
      </c>
      <c r="I162" s="35">
        <f t="shared" si="29"/>
        <v>0.01</v>
      </c>
      <c r="J162" s="33"/>
    </row>
    <row r="163" spans="1:10" s="1" customFormat="1" ht="22.5" x14ac:dyDescent="0.2">
      <c r="A163" s="18">
        <v>0.33</v>
      </c>
      <c r="B163" s="19">
        <f t="shared" si="30"/>
        <v>2.0417379446695297E-3</v>
      </c>
      <c r="C163" s="40">
        <f t="shared" si="29"/>
        <v>0.01</v>
      </c>
      <c r="D163" s="35">
        <f t="shared" si="29"/>
        <v>0.01</v>
      </c>
      <c r="E163" s="35">
        <f t="shared" si="29"/>
        <v>0.01</v>
      </c>
      <c r="F163" s="35">
        <f t="shared" si="29"/>
        <v>0.01</v>
      </c>
      <c r="G163" s="35">
        <f t="shared" si="29"/>
        <v>0.01</v>
      </c>
      <c r="H163" s="35">
        <f t="shared" si="29"/>
        <v>0.01</v>
      </c>
      <c r="I163" s="35">
        <f t="shared" si="29"/>
        <v>0.01</v>
      </c>
      <c r="J163" s="33"/>
    </row>
    <row r="164" spans="1:10" s="1" customFormat="1" ht="22.5" x14ac:dyDescent="0.2">
      <c r="A164" s="18">
        <v>0.34</v>
      </c>
      <c r="B164" s="19">
        <f t="shared" si="30"/>
        <v>2.3988329190194912E-3</v>
      </c>
      <c r="C164" s="40">
        <f t="shared" si="29"/>
        <v>0.01</v>
      </c>
      <c r="D164" s="35">
        <f t="shared" si="29"/>
        <v>0.01</v>
      </c>
      <c r="E164" s="35">
        <f t="shared" si="29"/>
        <v>0.01</v>
      </c>
      <c r="F164" s="35">
        <f t="shared" si="29"/>
        <v>0.01</v>
      </c>
      <c r="G164" s="35">
        <f t="shared" si="29"/>
        <v>0.01</v>
      </c>
      <c r="H164" s="35">
        <f t="shared" si="29"/>
        <v>0.01</v>
      </c>
      <c r="I164" s="35">
        <f t="shared" si="29"/>
        <v>0.01</v>
      </c>
      <c r="J164" s="33"/>
    </row>
    <row r="165" spans="1:10" s="1" customFormat="1" ht="22.5" x14ac:dyDescent="0.2">
      <c r="A165" s="18">
        <v>0.35</v>
      </c>
      <c r="B165" s="19">
        <f t="shared" si="30"/>
        <v>2.8183829312644535E-3</v>
      </c>
      <c r="C165" s="40">
        <f t="shared" si="29"/>
        <v>0.01</v>
      </c>
      <c r="D165" s="35">
        <f t="shared" si="29"/>
        <v>0.01</v>
      </c>
      <c r="E165" s="35">
        <f t="shared" si="29"/>
        <v>0.01</v>
      </c>
      <c r="F165" s="35">
        <f t="shared" si="29"/>
        <v>0.01</v>
      </c>
      <c r="G165" s="35">
        <f t="shared" si="29"/>
        <v>0.01</v>
      </c>
      <c r="H165" s="35">
        <f t="shared" si="29"/>
        <v>0.01</v>
      </c>
      <c r="I165" s="35">
        <f t="shared" si="29"/>
        <v>0.01</v>
      </c>
      <c r="J165" s="33"/>
    </row>
    <row r="166" spans="1:10" s="1" customFormat="1" ht="22.5" x14ac:dyDescent="0.2">
      <c r="A166" s="18">
        <v>0.36</v>
      </c>
      <c r="B166" s="19">
        <f t="shared" si="30"/>
        <v>3.3113112148259109E-3</v>
      </c>
      <c r="C166" s="40">
        <f t="shared" si="29"/>
        <v>0.01</v>
      </c>
      <c r="D166" s="35">
        <f t="shared" si="29"/>
        <v>0.01</v>
      </c>
      <c r="E166" s="35">
        <f t="shared" si="29"/>
        <v>0.01</v>
      </c>
      <c r="F166" s="35">
        <f t="shared" si="29"/>
        <v>0.01</v>
      </c>
      <c r="G166" s="35">
        <f t="shared" si="29"/>
        <v>0.01</v>
      </c>
      <c r="H166" s="35">
        <f t="shared" si="29"/>
        <v>0.01</v>
      </c>
      <c r="I166" s="35">
        <f t="shared" si="29"/>
        <v>0.01</v>
      </c>
      <c r="J166" s="33"/>
    </row>
    <row r="167" spans="1:10" s="1" customFormat="1" ht="22.5" x14ac:dyDescent="0.2">
      <c r="A167" s="18">
        <v>0.37</v>
      </c>
      <c r="B167" s="19">
        <f t="shared" si="30"/>
        <v>3.8904514499428066E-3</v>
      </c>
      <c r="C167" s="40">
        <f t="shared" si="29"/>
        <v>0.01</v>
      </c>
      <c r="D167" s="35">
        <f t="shared" si="29"/>
        <v>0.01</v>
      </c>
      <c r="E167" s="35">
        <f t="shared" si="29"/>
        <v>0.01</v>
      </c>
      <c r="F167" s="35">
        <f t="shared" si="29"/>
        <v>0.01</v>
      </c>
      <c r="G167" s="35">
        <f t="shared" si="29"/>
        <v>0.01</v>
      </c>
      <c r="H167" s="35">
        <f t="shared" si="29"/>
        <v>0.01</v>
      </c>
      <c r="I167" s="35">
        <f t="shared" si="29"/>
        <v>0.01</v>
      </c>
      <c r="J167" s="33"/>
    </row>
    <row r="168" spans="1:10" s="1" customFormat="1" ht="22.5" x14ac:dyDescent="0.2">
      <c r="A168" s="18">
        <v>0.38</v>
      </c>
      <c r="B168" s="19">
        <f t="shared" si="30"/>
        <v>4.5708818961487522E-3</v>
      </c>
      <c r="C168" s="40">
        <f t="shared" si="29"/>
        <v>0.01</v>
      </c>
      <c r="D168" s="35">
        <f t="shared" si="29"/>
        <v>0.01</v>
      </c>
      <c r="E168" s="35">
        <f t="shared" si="29"/>
        <v>0.01</v>
      </c>
      <c r="F168" s="35">
        <f t="shared" si="29"/>
        <v>0.01</v>
      </c>
      <c r="G168" s="35">
        <f t="shared" si="29"/>
        <v>0.01</v>
      </c>
      <c r="H168" s="35">
        <f t="shared" si="29"/>
        <v>0.01</v>
      </c>
      <c r="I168" s="35">
        <f t="shared" si="29"/>
        <v>0.01</v>
      </c>
      <c r="J168" s="33"/>
    </row>
    <row r="169" spans="1:10" s="1" customFormat="1" ht="22.5" x14ac:dyDescent="0.2">
      <c r="A169" s="18">
        <v>0.39</v>
      </c>
      <c r="B169" s="19">
        <f t="shared" si="30"/>
        <v>5.3703179637025304E-3</v>
      </c>
      <c r="C169" s="40">
        <f t="shared" si="29"/>
        <v>0.01</v>
      </c>
      <c r="D169" s="35">
        <f t="shared" si="29"/>
        <v>0.01</v>
      </c>
      <c r="E169" s="35">
        <f t="shared" si="29"/>
        <v>0.01</v>
      </c>
      <c r="F169" s="35">
        <f t="shared" si="29"/>
        <v>0.01</v>
      </c>
      <c r="G169" s="35">
        <f t="shared" si="29"/>
        <v>0.01</v>
      </c>
      <c r="H169" s="35">
        <f t="shared" si="29"/>
        <v>0.01</v>
      </c>
      <c r="I169" s="35">
        <f t="shared" si="29"/>
        <v>0.01</v>
      </c>
      <c r="J169" s="33"/>
    </row>
    <row r="170" spans="1:10" s="1" customFormat="1" ht="22.5" x14ac:dyDescent="0.2">
      <c r="A170" s="18">
        <v>0.4</v>
      </c>
      <c r="B170" s="19">
        <f t="shared" si="30"/>
        <v>6.3095734448019381E-3</v>
      </c>
      <c r="C170" s="40">
        <f t="shared" ref="C170:I179" si="31">MIN(tMax,IF(C67+IdarkOpT&gt;0,FWC/(C67+IdarkOpT),tMax))</f>
        <v>0.01</v>
      </c>
      <c r="D170" s="35">
        <f t="shared" si="31"/>
        <v>0.01</v>
      </c>
      <c r="E170" s="35">
        <f t="shared" si="31"/>
        <v>0.01</v>
      </c>
      <c r="F170" s="35">
        <f t="shared" si="31"/>
        <v>0.01</v>
      </c>
      <c r="G170" s="35">
        <f t="shared" si="31"/>
        <v>0.01</v>
      </c>
      <c r="H170" s="35">
        <f t="shared" si="31"/>
        <v>0.01</v>
      </c>
      <c r="I170" s="35">
        <f t="shared" si="31"/>
        <v>0.01</v>
      </c>
      <c r="J170" s="33"/>
    </row>
    <row r="171" spans="1:10" s="1" customFormat="1" ht="22.5" x14ac:dyDescent="0.2">
      <c r="A171" s="18">
        <v>0.41</v>
      </c>
      <c r="B171" s="19">
        <f t="shared" si="30"/>
        <v>7.4131024130091767E-3</v>
      </c>
      <c r="C171" s="40">
        <f t="shared" si="31"/>
        <v>0.01</v>
      </c>
      <c r="D171" s="35">
        <f t="shared" si="31"/>
        <v>0.01</v>
      </c>
      <c r="E171" s="35">
        <f t="shared" si="31"/>
        <v>0.01</v>
      </c>
      <c r="F171" s="35">
        <f t="shared" si="31"/>
        <v>0.01</v>
      </c>
      <c r="G171" s="35">
        <f t="shared" si="31"/>
        <v>0.01</v>
      </c>
      <c r="H171" s="35">
        <f t="shared" si="31"/>
        <v>0.01</v>
      </c>
      <c r="I171" s="35">
        <f t="shared" si="31"/>
        <v>0.01</v>
      </c>
      <c r="J171" s="33"/>
    </row>
    <row r="172" spans="1:10" s="1" customFormat="1" ht="22.5" x14ac:dyDescent="0.2">
      <c r="A172" s="18">
        <v>0.42</v>
      </c>
      <c r="B172" s="19">
        <f t="shared" si="30"/>
        <v>8.7096358995608098E-3</v>
      </c>
      <c r="C172" s="40">
        <f t="shared" si="31"/>
        <v>0.01</v>
      </c>
      <c r="D172" s="35">
        <f t="shared" si="31"/>
        <v>0.01</v>
      </c>
      <c r="E172" s="35">
        <f t="shared" si="31"/>
        <v>0.01</v>
      </c>
      <c r="F172" s="35">
        <f t="shared" si="31"/>
        <v>0.01</v>
      </c>
      <c r="G172" s="35">
        <f t="shared" si="31"/>
        <v>0.01</v>
      </c>
      <c r="H172" s="35">
        <f t="shared" si="31"/>
        <v>0.01</v>
      </c>
      <c r="I172" s="35">
        <f t="shared" si="31"/>
        <v>0.01</v>
      </c>
      <c r="J172" s="33"/>
    </row>
    <row r="173" spans="1:10" s="1" customFormat="1" ht="22.5" x14ac:dyDescent="0.2">
      <c r="A173" s="18">
        <v>0.43</v>
      </c>
      <c r="B173" s="19">
        <f t="shared" si="30"/>
        <v>1.0232929922807547E-2</v>
      </c>
      <c r="C173" s="40">
        <f t="shared" si="31"/>
        <v>0.01</v>
      </c>
      <c r="D173" s="35">
        <f t="shared" si="31"/>
        <v>0.01</v>
      </c>
      <c r="E173" s="35">
        <f t="shared" si="31"/>
        <v>0.01</v>
      </c>
      <c r="F173" s="35">
        <f t="shared" si="31"/>
        <v>0.01</v>
      </c>
      <c r="G173" s="35">
        <f t="shared" si="31"/>
        <v>0.01</v>
      </c>
      <c r="H173" s="35">
        <f t="shared" si="31"/>
        <v>0.01</v>
      </c>
      <c r="I173" s="35">
        <f t="shared" si="31"/>
        <v>0.01</v>
      </c>
      <c r="J173" s="33"/>
    </row>
    <row r="174" spans="1:10" s="1" customFormat="1" ht="22.5" x14ac:dyDescent="0.2">
      <c r="A174" s="18">
        <v>0.44</v>
      </c>
      <c r="B174" s="19">
        <f t="shared" si="30"/>
        <v>1.2022644346174128E-2</v>
      </c>
      <c r="C174" s="40">
        <f t="shared" si="31"/>
        <v>0.01</v>
      </c>
      <c r="D174" s="35">
        <f t="shared" si="31"/>
        <v>0.01</v>
      </c>
      <c r="E174" s="35">
        <f t="shared" si="31"/>
        <v>0.01</v>
      </c>
      <c r="F174" s="35">
        <f t="shared" si="31"/>
        <v>0.01</v>
      </c>
      <c r="G174" s="35">
        <f t="shared" si="31"/>
        <v>0.01</v>
      </c>
      <c r="H174" s="35">
        <f t="shared" si="31"/>
        <v>0.01</v>
      </c>
      <c r="I174" s="35">
        <f t="shared" si="31"/>
        <v>0.01</v>
      </c>
      <c r="J174" s="33"/>
    </row>
    <row r="175" spans="1:10" s="1" customFormat="1" ht="22.5" x14ac:dyDescent="0.2">
      <c r="A175" s="18">
        <v>0.45</v>
      </c>
      <c r="B175" s="19">
        <f t="shared" si="30"/>
        <v>1.4125375446227545E-2</v>
      </c>
      <c r="C175" s="40">
        <f t="shared" si="31"/>
        <v>0.01</v>
      </c>
      <c r="D175" s="35">
        <f t="shared" si="31"/>
        <v>0.01</v>
      </c>
      <c r="E175" s="35">
        <f t="shared" si="31"/>
        <v>0.01</v>
      </c>
      <c r="F175" s="35">
        <f t="shared" si="31"/>
        <v>0.01</v>
      </c>
      <c r="G175" s="35">
        <f t="shared" si="31"/>
        <v>0.01</v>
      </c>
      <c r="H175" s="35">
        <f t="shared" si="31"/>
        <v>0.01</v>
      </c>
      <c r="I175" s="35">
        <f t="shared" si="31"/>
        <v>0.01</v>
      </c>
      <c r="J175" s="33"/>
    </row>
    <row r="176" spans="1:10" s="1" customFormat="1" ht="22.5" x14ac:dyDescent="0.2">
      <c r="A176" s="18">
        <v>0.46</v>
      </c>
      <c r="B176" s="19">
        <f t="shared" si="30"/>
        <v>1.6595869074375613E-2</v>
      </c>
      <c r="C176" s="40">
        <f t="shared" si="31"/>
        <v>0.01</v>
      </c>
      <c r="D176" s="35">
        <f t="shared" si="31"/>
        <v>0.01</v>
      </c>
      <c r="E176" s="35">
        <f t="shared" si="31"/>
        <v>0.01</v>
      </c>
      <c r="F176" s="35">
        <f t="shared" si="31"/>
        <v>0.01</v>
      </c>
      <c r="G176" s="35">
        <f t="shared" si="31"/>
        <v>0.01</v>
      </c>
      <c r="H176" s="35">
        <f t="shared" si="31"/>
        <v>0.01</v>
      </c>
      <c r="I176" s="35">
        <f t="shared" si="31"/>
        <v>0.01</v>
      </c>
      <c r="J176" s="33"/>
    </row>
    <row r="177" spans="1:10" s="1" customFormat="1" ht="22.5" x14ac:dyDescent="0.2">
      <c r="A177" s="18">
        <v>0.47</v>
      </c>
      <c r="B177" s="19">
        <f t="shared" si="30"/>
        <v>1.9498445997580448E-2</v>
      </c>
      <c r="C177" s="40">
        <f t="shared" si="31"/>
        <v>0.01</v>
      </c>
      <c r="D177" s="35">
        <f t="shared" si="31"/>
        <v>0.01</v>
      </c>
      <c r="E177" s="35">
        <f t="shared" si="31"/>
        <v>0.01</v>
      </c>
      <c r="F177" s="35">
        <f t="shared" si="31"/>
        <v>0.01</v>
      </c>
      <c r="G177" s="35">
        <f t="shared" si="31"/>
        <v>0.01</v>
      </c>
      <c r="H177" s="35">
        <f t="shared" si="31"/>
        <v>0.01</v>
      </c>
      <c r="I177" s="35">
        <f t="shared" si="31"/>
        <v>0.01</v>
      </c>
      <c r="J177" s="33"/>
    </row>
    <row r="178" spans="1:10" s="1" customFormat="1" ht="22.5" x14ac:dyDescent="0.2">
      <c r="A178" s="18">
        <v>0.48</v>
      </c>
      <c r="B178" s="19">
        <f t="shared" si="30"/>
        <v>2.2908676527677727E-2</v>
      </c>
      <c r="C178" s="40">
        <f t="shared" si="31"/>
        <v>0.01</v>
      </c>
      <c r="D178" s="35">
        <f t="shared" si="31"/>
        <v>0.01</v>
      </c>
      <c r="E178" s="35">
        <f t="shared" si="31"/>
        <v>0.01</v>
      </c>
      <c r="F178" s="35">
        <f t="shared" si="31"/>
        <v>0.01</v>
      </c>
      <c r="G178" s="35">
        <f t="shared" si="31"/>
        <v>0.01</v>
      </c>
      <c r="H178" s="35">
        <f t="shared" si="31"/>
        <v>0.01</v>
      </c>
      <c r="I178" s="35">
        <f t="shared" si="31"/>
        <v>0.01</v>
      </c>
      <c r="J178" s="33"/>
    </row>
    <row r="179" spans="1:10" s="1" customFormat="1" ht="22.5" x14ac:dyDescent="0.2">
      <c r="A179" s="18">
        <v>0.49</v>
      </c>
      <c r="B179" s="19">
        <f t="shared" si="30"/>
        <v>2.6915348039269163E-2</v>
      </c>
      <c r="C179" s="40">
        <f t="shared" si="31"/>
        <v>0.01</v>
      </c>
      <c r="D179" s="35">
        <f t="shared" si="31"/>
        <v>0.01</v>
      </c>
      <c r="E179" s="35">
        <f t="shared" si="31"/>
        <v>0.01</v>
      </c>
      <c r="F179" s="35">
        <f t="shared" si="31"/>
        <v>0.01</v>
      </c>
      <c r="G179" s="35">
        <f t="shared" si="31"/>
        <v>0.01</v>
      </c>
      <c r="H179" s="35">
        <f t="shared" si="31"/>
        <v>0.01</v>
      </c>
      <c r="I179" s="35">
        <f t="shared" si="31"/>
        <v>0.01</v>
      </c>
      <c r="J179" s="33"/>
    </row>
    <row r="180" spans="1:10" s="1" customFormat="1" ht="22.5" x14ac:dyDescent="0.2">
      <c r="A180" s="18">
        <v>0.5</v>
      </c>
      <c r="B180" s="19">
        <f t="shared" si="30"/>
        <v>3.1622776601683798E-2</v>
      </c>
      <c r="C180" s="40">
        <f t="shared" ref="C180:I189" si="32">MIN(tMax,IF(C77+IdarkOpT&gt;0,FWC/(C77+IdarkOpT),tMax))</f>
        <v>0.01</v>
      </c>
      <c r="D180" s="35">
        <f t="shared" si="32"/>
        <v>0.01</v>
      </c>
      <c r="E180" s="35">
        <f t="shared" si="32"/>
        <v>0.01</v>
      </c>
      <c r="F180" s="35">
        <f t="shared" si="32"/>
        <v>0.01</v>
      </c>
      <c r="G180" s="35">
        <f t="shared" si="32"/>
        <v>0.01</v>
      </c>
      <c r="H180" s="35">
        <f t="shared" si="32"/>
        <v>0.01</v>
      </c>
      <c r="I180" s="35">
        <f t="shared" si="32"/>
        <v>0.01</v>
      </c>
      <c r="J180" s="33"/>
    </row>
    <row r="181" spans="1:10" s="1" customFormat="1" ht="22.5" x14ac:dyDescent="0.2">
      <c r="A181" s="18">
        <v>0.51</v>
      </c>
      <c r="B181" s="19">
        <f t="shared" si="30"/>
        <v>3.715352290971724E-2</v>
      </c>
      <c r="C181" s="40">
        <f t="shared" si="32"/>
        <v>0.01</v>
      </c>
      <c r="D181" s="35">
        <f t="shared" si="32"/>
        <v>0.01</v>
      </c>
      <c r="E181" s="35">
        <f t="shared" si="32"/>
        <v>0.01</v>
      </c>
      <c r="F181" s="35">
        <f t="shared" si="32"/>
        <v>0.01</v>
      </c>
      <c r="G181" s="35">
        <f t="shared" si="32"/>
        <v>0.01</v>
      </c>
      <c r="H181" s="35">
        <f t="shared" si="32"/>
        <v>0.01</v>
      </c>
      <c r="I181" s="35">
        <f t="shared" si="32"/>
        <v>0.01</v>
      </c>
      <c r="J181" s="33"/>
    </row>
    <row r="182" spans="1:10" s="1" customFormat="1" ht="22.5" x14ac:dyDescent="0.2">
      <c r="A182" s="18">
        <v>0.52</v>
      </c>
      <c r="B182" s="19">
        <f t="shared" si="30"/>
        <v>4.3651583224016632E-2</v>
      </c>
      <c r="C182" s="40">
        <f t="shared" si="32"/>
        <v>0.01</v>
      </c>
      <c r="D182" s="35">
        <f t="shared" si="32"/>
        <v>0.01</v>
      </c>
      <c r="E182" s="35">
        <f t="shared" si="32"/>
        <v>0.01</v>
      </c>
      <c r="F182" s="35">
        <f t="shared" si="32"/>
        <v>0.01</v>
      </c>
      <c r="G182" s="35">
        <f t="shared" si="32"/>
        <v>0.01</v>
      </c>
      <c r="H182" s="35">
        <f t="shared" si="32"/>
        <v>0.01</v>
      </c>
      <c r="I182" s="35">
        <f t="shared" si="32"/>
        <v>9.9865963209917821E-3</v>
      </c>
      <c r="J182" s="33"/>
    </row>
    <row r="183" spans="1:10" s="1" customFormat="1" ht="22.5" x14ac:dyDescent="0.2">
      <c r="A183" s="18">
        <v>0.53</v>
      </c>
      <c r="B183" s="19">
        <f t="shared" si="30"/>
        <v>5.1286138399136497E-2</v>
      </c>
      <c r="C183" s="40">
        <f t="shared" si="32"/>
        <v>0.01</v>
      </c>
      <c r="D183" s="35">
        <f t="shared" si="32"/>
        <v>0.01</v>
      </c>
      <c r="E183" s="35">
        <f t="shared" si="32"/>
        <v>0.01</v>
      </c>
      <c r="F183" s="35">
        <f t="shared" si="32"/>
        <v>0.01</v>
      </c>
      <c r="G183" s="35">
        <f t="shared" si="32"/>
        <v>0.01</v>
      </c>
      <c r="H183" s="35">
        <f t="shared" si="32"/>
        <v>0.01</v>
      </c>
      <c r="I183" s="35">
        <f t="shared" si="32"/>
        <v>8.5342274140390965E-3</v>
      </c>
      <c r="J183" s="33"/>
    </row>
    <row r="184" spans="1:10" s="1" customFormat="1" ht="22.5" x14ac:dyDescent="0.2">
      <c r="A184" s="18">
        <v>0.54</v>
      </c>
      <c r="B184" s="19">
        <f t="shared" si="30"/>
        <v>6.0255958607435857E-2</v>
      </c>
      <c r="C184" s="40">
        <f t="shared" si="32"/>
        <v>0.01</v>
      </c>
      <c r="D184" s="35">
        <f t="shared" si="32"/>
        <v>0.01</v>
      </c>
      <c r="E184" s="35">
        <f t="shared" si="32"/>
        <v>0.01</v>
      </c>
      <c r="F184" s="35">
        <f t="shared" si="32"/>
        <v>0.01</v>
      </c>
      <c r="G184" s="35">
        <f t="shared" si="32"/>
        <v>0.01</v>
      </c>
      <c r="H184" s="35">
        <f t="shared" si="32"/>
        <v>0.01</v>
      </c>
      <c r="I184" s="35">
        <f t="shared" si="32"/>
        <v>7.2888072002731943E-3</v>
      </c>
      <c r="J184" s="33"/>
    </row>
    <row r="185" spans="1:10" s="1" customFormat="1" ht="22.5" x14ac:dyDescent="0.2">
      <c r="A185" s="18">
        <v>0.55000000000000004</v>
      </c>
      <c r="B185" s="19">
        <f t="shared" si="30"/>
        <v>7.079457843841383E-2</v>
      </c>
      <c r="C185" s="40">
        <f t="shared" si="32"/>
        <v>0.01</v>
      </c>
      <c r="D185" s="35">
        <f t="shared" si="32"/>
        <v>0.01</v>
      </c>
      <c r="E185" s="35">
        <f t="shared" si="32"/>
        <v>0.01</v>
      </c>
      <c r="F185" s="35">
        <f t="shared" si="32"/>
        <v>0.01</v>
      </c>
      <c r="G185" s="35">
        <f t="shared" si="32"/>
        <v>0.01</v>
      </c>
      <c r="H185" s="35">
        <f t="shared" si="32"/>
        <v>0.01</v>
      </c>
      <c r="I185" s="35">
        <f t="shared" si="32"/>
        <v>6.2220088753964587E-3</v>
      </c>
      <c r="J185" s="33"/>
    </row>
    <row r="186" spans="1:10" s="1" customFormat="1" ht="22.5" x14ac:dyDescent="0.2">
      <c r="A186" s="18">
        <v>0.56000000000000005</v>
      </c>
      <c r="B186" s="19">
        <f t="shared" si="30"/>
        <v>8.3176377110267249E-2</v>
      </c>
      <c r="C186" s="40">
        <f t="shared" si="32"/>
        <v>0.01</v>
      </c>
      <c r="D186" s="35">
        <f t="shared" si="32"/>
        <v>0.01</v>
      </c>
      <c r="E186" s="35">
        <f t="shared" si="32"/>
        <v>0.01</v>
      </c>
      <c r="F186" s="35">
        <f t="shared" si="32"/>
        <v>0.01</v>
      </c>
      <c r="G186" s="35">
        <f t="shared" si="32"/>
        <v>0.01</v>
      </c>
      <c r="H186" s="35">
        <f t="shared" si="32"/>
        <v>0.01</v>
      </c>
      <c r="I186" s="35">
        <f t="shared" si="32"/>
        <v>5.3090653129778892E-3</v>
      </c>
      <c r="J186" s="33"/>
    </row>
    <row r="187" spans="1:10" s="1" customFormat="1" ht="22.5" x14ac:dyDescent="0.2">
      <c r="A187" s="18">
        <v>0.56999999999999995</v>
      </c>
      <c r="B187" s="19">
        <f t="shared" si="30"/>
        <v>9.7723722095581E-2</v>
      </c>
      <c r="C187" s="40">
        <f t="shared" si="32"/>
        <v>0.01</v>
      </c>
      <c r="D187" s="35">
        <f t="shared" si="32"/>
        <v>0.01</v>
      </c>
      <c r="E187" s="35">
        <f t="shared" si="32"/>
        <v>0.01</v>
      </c>
      <c r="F187" s="35">
        <f t="shared" si="32"/>
        <v>0.01</v>
      </c>
      <c r="G187" s="35">
        <f t="shared" si="32"/>
        <v>0.01</v>
      </c>
      <c r="H187" s="35">
        <f t="shared" si="32"/>
        <v>0.01</v>
      </c>
      <c r="I187" s="35">
        <f t="shared" si="32"/>
        <v>4.528410421203828E-3</v>
      </c>
      <c r="J187" s="33"/>
    </row>
    <row r="188" spans="1:10" s="1" customFormat="1" ht="22.5" x14ac:dyDescent="0.2">
      <c r="A188" s="18">
        <v>0.57999999999999996</v>
      </c>
      <c r="B188" s="19">
        <f t="shared" si="30"/>
        <v>0.11481536214968832</v>
      </c>
      <c r="C188" s="40">
        <f t="shared" si="32"/>
        <v>0.01</v>
      </c>
      <c r="D188" s="35">
        <f t="shared" si="32"/>
        <v>0.01</v>
      </c>
      <c r="E188" s="35">
        <f t="shared" si="32"/>
        <v>0.01</v>
      </c>
      <c r="F188" s="35">
        <f t="shared" si="32"/>
        <v>0.01</v>
      </c>
      <c r="G188" s="35">
        <f t="shared" si="32"/>
        <v>0.01</v>
      </c>
      <c r="H188" s="35">
        <f t="shared" si="32"/>
        <v>0.01</v>
      </c>
      <c r="I188" s="35">
        <f t="shared" si="32"/>
        <v>3.8613303376073393E-3</v>
      </c>
      <c r="J188" s="33"/>
    </row>
    <row r="189" spans="1:10" s="1" customFormat="1" ht="22.5" x14ac:dyDescent="0.2">
      <c r="A189" s="18">
        <v>0.59</v>
      </c>
      <c r="B189" s="19">
        <f t="shared" si="30"/>
        <v>0.1348962882591653</v>
      </c>
      <c r="C189" s="40">
        <f t="shared" si="32"/>
        <v>0.01</v>
      </c>
      <c r="D189" s="35">
        <f t="shared" si="32"/>
        <v>0.01</v>
      </c>
      <c r="E189" s="35">
        <f t="shared" si="32"/>
        <v>0.01</v>
      </c>
      <c r="F189" s="35">
        <f t="shared" si="32"/>
        <v>0.01</v>
      </c>
      <c r="G189" s="35">
        <f t="shared" si="32"/>
        <v>0.01</v>
      </c>
      <c r="H189" s="35">
        <f t="shared" si="32"/>
        <v>0.01</v>
      </c>
      <c r="I189" s="35">
        <f t="shared" si="32"/>
        <v>3.2916336584713794E-3</v>
      </c>
      <c r="J189" s="33"/>
    </row>
    <row r="190" spans="1:10" s="1" customFormat="1" ht="22.5" x14ac:dyDescent="0.2">
      <c r="A190" s="18">
        <v>0.6</v>
      </c>
      <c r="B190" s="19">
        <f t="shared" si="30"/>
        <v>0.15848931924611148</v>
      </c>
      <c r="C190" s="40">
        <f t="shared" ref="C190:I199" si="33">MIN(tMax,IF(C87+IdarkOpT&gt;0,FWC/(C87+IdarkOpT),tMax))</f>
        <v>0.01</v>
      </c>
      <c r="D190" s="35">
        <f t="shared" si="33"/>
        <v>0.01</v>
      </c>
      <c r="E190" s="35">
        <f t="shared" si="33"/>
        <v>0.01</v>
      </c>
      <c r="F190" s="35">
        <f t="shared" si="33"/>
        <v>0.01</v>
      </c>
      <c r="G190" s="35">
        <f t="shared" si="33"/>
        <v>0.01</v>
      </c>
      <c r="H190" s="35">
        <f t="shared" si="33"/>
        <v>0.01</v>
      </c>
      <c r="I190" s="35">
        <f t="shared" si="33"/>
        <v>2.8053460801745361E-3</v>
      </c>
      <c r="J190" s="33"/>
    </row>
    <row r="191" spans="1:10" s="1" customFormat="1" ht="22.5" x14ac:dyDescent="0.2">
      <c r="A191" s="18">
        <v>0.61</v>
      </c>
      <c r="B191" s="19">
        <f t="shared" si="30"/>
        <v>0.18620871366628677</v>
      </c>
      <c r="C191" s="40">
        <f t="shared" si="33"/>
        <v>0.01</v>
      </c>
      <c r="D191" s="35">
        <f t="shared" si="33"/>
        <v>0.01</v>
      </c>
      <c r="E191" s="35">
        <f t="shared" si="33"/>
        <v>0.01</v>
      </c>
      <c r="F191" s="35">
        <f t="shared" si="33"/>
        <v>0.01</v>
      </c>
      <c r="G191" s="35">
        <f t="shared" si="33"/>
        <v>0.01</v>
      </c>
      <c r="H191" s="35">
        <f t="shared" si="33"/>
        <v>0.01</v>
      </c>
      <c r="I191" s="35">
        <f t="shared" si="33"/>
        <v>2.3904320792959219E-3</v>
      </c>
      <c r="J191" s="33"/>
    </row>
    <row r="192" spans="1:10" s="1" customFormat="1" ht="22.5" x14ac:dyDescent="0.2">
      <c r="A192" s="18">
        <v>0.62</v>
      </c>
      <c r="B192" s="19">
        <f t="shared" si="30"/>
        <v>0.21877616239495551</v>
      </c>
      <c r="C192" s="40">
        <f t="shared" si="33"/>
        <v>0.01</v>
      </c>
      <c r="D192" s="35">
        <f t="shared" si="33"/>
        <v>0.01</v>
      </c>
      <c r="E192" s="35">
        <f t="shared" si="33"/>
        <v>0.01</v>
      </c>
      <c r="F192" s="35">
        <f t="shared" si="33"/>
        <v>0.01</v>
      </c>
      <c r="G192" s="35">
        <f t="shared" si="33"/>
        <v>0.01</v>
      </c>
      <c r="H192" s="35">
        <f t="shared" si="33"/>
        <v>8.6161491362885725E-3</v>
      </c>
      <c r="I192" s="35">
        <f t="shared" si="33"/>
        <v>2.0365443413045718E-3</v>
      </c>
      <c r="J192" s="33"/>
    </row>
    <row r="193" spans="1:10" s="1" customFormat="1" ht="22.5" x14ac:dyDescent="0.2">
      <c r="A193" s="18">
        <v>0.63</v>
      </c>
      <c r="B193" s="19">
        <f t="shared" si="30"/>
        <v>0.2570395782768865</v>
      </c>
      <c r="C193" s="40">
        <f t="shared" si="33"/>
        <v>0.01</v>
      </c>
      <c r="D193" s="35">
        <f t="shared" si="33"/>
        <v>0.01</v>
      </c>
      <c r="E193" s="35">
        <f t="shared" si="33"/>
        <v>0.01</v>
      </c>
      <c r="F193" s="35">
        <f t="shared" si="33"/>
        <v>0.01</v>
      </c>
      <c r="G193" s="35">
        <f t="shared" si="33"/>
        <v>0.01</v>
      </c>
      <c r="H193" s="35">
        <f t="shared" si="33"/>
        <v>7.3395400000633906E-3</v>
      </c>
      <c r="I193" s="35">
        <f t="shared" si="33"/>
        <v>1.7348003636513468E-3</v>
      </c>
      <c r="J193" s="33"/>
    </row>
    <row r="194" spans="1:10" s="1" customFormat="1" ht="22.5" x14ac:dyDescent="0.2">
      <c r="A194" s="18">
        <v>0.64</v>
      </c>
      <c r="B194" s="19">
        <f t="shared" ref="B194:B230" si="34">EsMin*(EsMax/EsMin)^$A194</f>
        <v>0.3019951720402016</v>
      </c>
      <c r="C194" s="40">
        <f t="shared" si="33"/>
        <v>0.01</v>
      </c>
      <c r="D194" s="35">
        <f t="shared" si="33"/>
        <v>0.01</v>
      </c>
      <c r="E194" s="35">
        <f t="shared" si="33"/>
        <v>0.01</v>
      </c>
      <c r="F194" s="35">
        <f t="shared" si="33"/>
        <v>0.01</v>
      </c>
      <c r="G194" s="35">
        <f t="shared" si="33"/>
        <v>0.01</v>
      </c>
      <c r="H194" s="35">
        <f t="shared" si="33"/>
        <v>6.2513204953248231E-3</v>
      </c>
      <c r="I194" s="35">
        <f t="shared" si="33"/>
        <v>1.4775848443495038E-3</v>
      </c>
      <c r="J194" s="33"/>
    </row>
    <row r="195" spans="1:10" s="1" customFormat="1" ht="22.5" x14ac:dyDescent="0.2">
      <c r="A195" s="18">
        <v>0.65</v>
      </c>
      <c r="B195" s="19">
        <f t="shared" si="34"/>
        <v>0.3548133892335758</v>
      </c>
      <c r="C195" s="40">
        <f t="shared" si="33"/>
        <v>0.01</v>
      </c>
      <c r="D195" s="35">
        <f t="shared" si="33"/>
        <v>0.01</v>
      </c>
      <c r="E195" s="35">
        <f t="shared" si="33"/>
        <v>0.01</v>
      </c>
      <c r="F195" s="35">
        <f t="shared" si="33"/>
        <v>0.01</v>
      </c>
      <c r="G195" s="35">
        <f t="shared" si="33"/>
        <v>0.01</v>
      </c>
      <c r="H195" s="35">
        <f t="shared" si="33"/>
        <v>5.323898428320404E-3</v>
      </c>
      <c r="I195" s="35">
        <f t="shared" si="33"/>
        <v>1.2583759921484593E-3</v>
      </c>
      <c r="J195" s="33"/>
    </row>
    <row r="196" spans="1:10" s="1" customFormat="1" ht="22.5" x14ac:dyDescent="0.2">
      <c r="A196" s="18">
        <v>0.66</v>
      </c>
      <c r="B196" s="19">
        <f t="shared" si="34"/>
        <v>0.41686938347033553</v>
      </c>
      <c r="C196" s="40">
        <f t="shared" si="33"/>
        <v>0.01</v>
      </c>
      <c r="D196" s="35">
        <f t="shared" si="33"/>
        <v>0.01</v>
      </c>
      <c r="E196" s="35">
        <f t="shared" si="33"/>
        <v>0.01</v>
      </c>
      <c r="F196" s="35">
        <f t="shared" si="33"/>
        <v>0.01</v>
      </c>
      <c r="G196" s="35">
        <f t="shared" si="33"/>
        <v>0.01</v>
      </c>
      <c r="H196" s="35">
        <f t="shared" si="33"/>
        <v>4.5336654815247898E-3</v>
      </c>
      <c r="I196" s="35">
        <f t="shared" si="33"/>
        <v>1.0715936592694958E-3</v>
      </c>
      <c r="J196" s="33"/>
    </row>
    <row r="197" spans="1:10" s="1" customFormat="1" ht="22.5" x14ac:dyDescent="0.2">
      <c r="A197" s="18">
        <v>0.67</v>
      </c>
      <c r="B197" s="19">
        <f t="shared" si="34"/>
        <v>0.48977881936844692</v>
      </c>
      <c r="C197" s="40">
        <f t="shared" si="33"/>
        <v>0.01</v>
      </c>
      <c r="D197" s="35">
        <f t="shared" si="33"/>
        <v>0.01</v>
      </c>
      <c r="E197" s="35">
        <f t="shared" si="33"/>
        <v>0.01</v>
      </c>
      <c r="F197" s="35">
        <f t="shared" si="33"/>
        <v>0.01</v>
      </c>
      <c r="G197" s="35">
        <f t="shared" si="33"/>
        <v>0.01</v>
      </c>
      <c r="H197" s="35">
        <f t="shared" si="33"/>
        <v>3.8604378449790628E-3</v>
      </c>
      <c r="I197" s="35">
        <f t="shared" si="33"/>
        <v>9.1246712699505112E-4</v>
      </c>
      <c r="J197" s="33"/>
    </row>
    <row r="198" spans="1:10" s="1" customFormat="1" ht="22.5" x14ac:dyDescent="0.2">
      <c r="A198" s="18">
        <v>0.68</v>
      </c>
      <c r="B198" s="19">
        <f t="shared" si="34"/>
        <v>0.57543993733715737</v>
      </c>
      <c r="C198" s="40">
        <f t="shared" si="33"/>
        <v>0.01</v>
      </c>
      <c r="D198" s="35">
        <f t="shared" si="33"/>
        <v>0.01</v>
      </c>
      <c r="E198" s="35">
        <f t="shared" si="33"/>
        <v>0.01</v>
      </c>
      <c r="F198" s="35">
        <f t="shared" si="33"/>
        <v>0.01</v>
      </c>
      <c r="G198" s="35">
        <f t="shared" si="33"/>
        <v>0.01</v>
      </c>
      <c r="H198" s="35">
        <f t="shared" si="33"/>
        <v>3.2869709756135428E-3</v>
      </c>
      <c r="I198" s="35">
        <f t="shared" si="33"/>
        <v>7.769204124177465E-4</v>
      </c>
      <c r="J198" s="33"/>
    </row>
    <row r="199" spans="1:10" s="1" customFormat="1" ht="22.5" x14ac:dyDescent="0.2">
      <c r="A199" s="18">
        <v>0.69</v>
      </c>
      <c r="B199" s="19">
        <f t="shared" si="34"/>
        <v>0.67608297539198181</v>
      </c>
      <c r="C199" s="40">
        <f t="shared" si="33"/>
        <v>0.01</v>
      </c>
      <c r="D199" s="35">
        <f t="shared" si="33"/>
        <v>0.01</v>
      </c>
      <c r="E199" s="35">
        <f t="shared" si="33"/>
        <v>0.01</v>
      </c>
      <c r="F199" s="35">
        <f t="shared" si="33"/>
        <v>0.01</v>
      </c>
      <c r="G199" s="35">
        <f t="shared" si="33"/>
        <v>0.01</v>
      </c>
      <c r="H199" s="35">
        <f t="shared" si="33"/>
        <v>2.7985399153372197E-3</v>
      </c>
      <c r="I199" s="35">
        <f t="shared" si="33"/>
        <v>6.6147307089788835E-4</v>
      </c>
      <c r="J199" s="33"/>
    </row>
    <row r="200" spans="1:10" s="1" customFormat="1" ht="22.5" x14ac:dyDescent="0.2">
      <c r="A200" s="18">
        <v>0.7</v>
      </c>
      <c r="B200" s="19">
        <f t="shared" si="34"/>
        <v>0.79432823472428116</v>
      </c>
      <c r="C200" s="40">
        <f t="shared" ref="C200:I209" si="35">MIN(tMax,IF(C97+IdarkOpT&gt;0,FWC/(C97+IdarkOpT),tMax))</f>
        <v>0.01</v>
      </c>
      <c r="D200" s="35">
        <f t="shared" si="35"/>
        <v>0.01</v>
      </c>
      <c r="E200" s="35">
        <f t="shared" si="35"/>
        <v>0.01</v>
      </c>
      <c r="F200" s="35">
        <f t="shared" si="35"/>
        <v>0.01</v>
      </c>
      <c r="G200" s="35">
        <f t="shared" si="35"/>
        <v>0.01</v>
      </c>
      <c r="H200" s="35">
        <f t="shared" si="35"/>
        <v>2.3825772150784107E-3</v>
      </c>
      <c r="I200" s="35">
        <f t="shared" si="35"/>
        <v>5.6315461447307893E-4</v>
      </c>
      <c r="J200" s="33"/>
    </row>
    <row r="201" spans="1:10" s="1" customFormat="1" ht="22.5" x14ac:dyDescent="0.2">
      <c r="A201" s="18">
        <v>0.71</v>
      </c>
      <c r="B201" s="19">
        <f t="shared" si="34"/>
        <v>0.93325430079699156</v>
      </c>
      <c r="C201" s="40">
        <f t="shared" si="35"/>
        <v>0.01</v>
      </c>
      <c r="D201" s="35">
        <f t="shared" si="35"/>
        <v>0.01</v>
      </c>
      <c r="E201" s="35">
        <f t="shared" si="35"/>
        <v>0.01</v>
      </c>
      <c r="F201" s="35">
        <f t="shared" si="35"/>
        <v>0.01</v>
      </c>
      <c r="G201" s="35">
        <f t="shared" si="35"/>
        <v>0.01</v>
      </c>
      <c r="H201" s="35">
        <f t="shared" si="35"/>
        <v>2.0283612106122783E-3</v>
      </c>
      <c r="I201" s="35">
        <f t="shared" si="35"/>
        <v>4.7943083159926578E-4</v>
      </c>
      <c r="J201" s="33"/>
    </row>
    <row r="202" spans="1:10" s="1" customFormat="1" ht="22.5" x14ac:dyDescent="0.2">
      <c r="A202" s="18">
        <v>0.72</v>
      </c>
      <c r="B202" s="19">
        <f t="shared" si="34"/>
        <v>1.0964781961431849</v>
      </c>
      <c r="C202" s="40">
        <f t="shared" si="35"/>
        <v>0.01</v>
      </c>
      <c r="D202" s="35">
        <f t="shared" si="35"/>
        <v>0.01</v>
      </c>
      <c r="E202" s="35">
        <f t="shared" si="35"/>
        <v>0.01</v>
      </c>
      <c r="F202" s="35">
        <f t="shared" si="35"/>
        <v>0.01</v>
      </c>
      <c r="G202" s="35">
        <f t="shared" si="35"/>
        <v>8.6337405980296388E-3</v>
      </c>
      <c r="H202" s="35">
        <f t="shared" si="35"/>
        <v>1.7267481196059278E-3</v>
      </c>
      <c r="I202" s="35">
        <f t="shared" si="35"/>
        <v>4.0814046463412841E-4</v>
      </c>
      <c r="J202" s="33"/>
    </row>
    <row r="203" spans="1:10" s="1" customFormat="1" ht="22.5" x14ac:dyDescent="0.2">
      <c r="A203" s="18">
        <v>0.73</v>
      </c>
      <c r="B203" s="19">
        <f t="shared" si="34"/>
        <v>1.2882495516931352</v>
      </c>
      <c r="C203" s="40">
        <f t="shared" si="35"/>
        <v>0.01</v>
      </c>
      <c r="D203" s="35">
        <f t="shared" si="35"/>
        <v>0.01</v>
      </c>
      <c r="E203" s="35">
        <f t="shared" si="35"/>
        <v>0.01</v>
      </c>
      <c r="F203" s="35">
        <f t="shared" si="35"/>
        <v>0.01</v>
      </c>
      <c r="G203" s="35">
        <f t="shared" si="35"/>
        <v>7.3497107020315056E-3</v>
      </c>
      <c r="H203" s="35">
        <f t="shared" si="35"/>
        <v>1.4699421404063011E-3</v>
      </c>
      <c r="I203" s="35">
        <f t="shared" si="35"/>
        <v>3.4744086955058027E-4</v>
      </c>
      <c r="J203" s="33"/>
    </row>
    <row r="204" spans="1:10" s="1" customFormat="1" ht="22.5" x14ac:dyDescent="0.2">
      <c r="A204" s="18">
        <v>0.74</v>
      </c>
      <c r="B204" s="19">
        <f t="shared" si="34"/>
        <v>1.5135612484362084</v>
      </c>
      <c r="C204" s="40">
        <f t="shared" si="35"/>
        <v>0.01</v>
      </c>
      <c r="D204" s="35">
        <f t="shared" si="35"/>
        <v>0.01</v>
      </c>
      <c r="E204" s="35">
        <f t="shared" si="35"/>
        <v>0.01</v>
      </c>
      <c r="F204" s="35">
        <f t="shared" si="35"/>
        <v>0.01</v>
      </c>
      <c r="G204" s="35">
        <f t="shared" si="35"/>
        <v>6.256492042179102E-3</v>
      </c>
      <c r="H204" s="35">
        <f t="shared" si="35"/>
        <v>1.2512984084358204E-3</v>
      </c>
      <c r="I204" s="35">
        <f t="shared" si="35"/>
        <v>2.9576144199392119E-4</v>
      </c>
      <c r="J204" s="33"/>
    </row>
    <row r="205" spans="1:10" s="1" customFormat="1" ht="22.5" x14ac:dyDescent="0.2">
      <c r="A205" s="18">
        <v>0.75</v>
      </c>
      <c r="B205" s="19">
        <f t="shared" si="34"/>
        <v>1.7782794100389221</v>
      </c>
      <c r="C205" s="40">
        <f t="shared" si="35"/>
        <v>0.01</v>
      </c>
      <c r="D205" s="35">
        <f t="shared" si="35"/>
        <v>0.01</v>
      </c>
      <c r="E205" s="35">
        <f t="shared" si="35"/>
        <v>0.01</v>
      </c>
      <c r="F205" s="35">
        <f t="shared" si="35"/>
        <v>0.01</v>
      </c>
      <c r="G205" s="35">
        <f t="shared" si="35"/>
        <v>5.32577146174477E-3</v>
      </c>
      <c r="H205" s="35">
        <f t="shared" si="35"/>
        <v>1.0651542923489539E-3</v>
      </c>
      <c r="I205" s="35">
        <f t="shared" si="35"/>
        <v>2.5176374182793459E-4</v>
      </c>
      <c r="J205" s="33"/>
    </row>
    <row r="206" spans="1:10" s="1" customFormat="1" ht="22.5" x14ac:dyDescent="0.2">
      <c r="A206" s="18">
        <v>0.76</v>
      </c>
      <c r="B206" s="19">
        <f t="shared" si="34"/>
        <v>2.089296130854041</v>
      </c>
      <c r="C206" s="40">
        <f t="shared" si="35"/>
        <v>0.01</v>
      </c>
      <c r="D206" s="35">
        <f t="shared" si="35"/>
        <v>0.01</v>
      </c>
      <c r="E206" s="35">
        <f t="shared" si="35"/>
        <v>0.01</v>
      </c>
      <c r="F206" s="35">
        <f t="shared" si="35"/>
        <v>0.01</v>
      </c>
      <c r="G206" s="35">
        <f t="shared" si="35"/>
        <v>4.5334254144462965E-3</v>
      </c>
      <c r="H206" s="35">
        <f t="shared" si="35"/>
        <v>9.0668508288925932E-4</v>
      </c>
      <c r="I206" s="35">
        <f t="shared" si="35"/>
        <v>2.1430738322837038E-4</v>
      </c>
      <c r="J206" s="33"/>
    </row>
    <row r="207" spans="1:10" s="1" customFormat="1" ht="22.5" x14ac:dyDescent="0.2">
      <c r="A207" s="18">
        <v>0.77</v>
      </c>
      <c r="B207" s="19">
        <f t="shared" si="34"/>
        <v>2.4547089156850306</v>
      </c>
      <c r="C207" s="40">
        <f t="shared" si="35"/>
        <v>0.01</v>
      </c>
      <c r="D207" s="35">
        <f t="shared" si="35"/>
        <v>0.01</v>
      </c>
      <c r="E207" s="35">
        <f t="shared" si="35"/>
        <v>0.01</v>
      </c>
      <c r="F207" s="35">
        <f t="shared" si="35"/>
        <v>0.01</v>
      </c>
      <c r="G207" s="35">
        <f t="shared" si="35"/>
        <v>3.8589032040257489E-3</v>
      </c>
      <c r="H207" s="35">
        <f t="shared" si="35"/>
        <v>7.7178064080514973E-4</v>
      </c>
      <c r="I207" s="35">
        <f t="shared" si="35"/>
        <v>1.8242087873576268E-4</v>
      </c>
      <c r="J207" s="33"/>
    </row>
    <row r="208" spans="1:10" s="1" customFormat="1" ht="22.5" x14ac:dyDescent="0.2">
      <c r="A208" s="18">
        <v>0.78</v>
      </c>
      <c r="B208" s="19">
        <f t="shared" si="34"/>
        <v>2.8840315031266091</v>
      </c>
      <c r="C208" s="40">
        <f t="shared" si="35"/>
        <v>0.01</v>
      </c>
      <c r="D208" s="35">
        <f t="shared" si="35"/>
        <v>0.01</v>
      </c>
      <c r="E208" s="35">
        <f t="shared" si="35"/>
        <v>0.01</v>
      </c>
      <c r="F208" s="35">
        <f t="shared" si="35"/>
        <v>0.01</v>
      </c>
      <c r="G208" s="35">
        <f t="shared" si="35"/>
        <v>3.2847001366736622E-3</v>
      </c>
      <c r="H208" s="35">
        <f t="shared" si="35"/>
        <v>6.5694002733473241E-4</v>
      </c>
      <c r="I208" s="35">
        <f t="shared" si="35"/>
        <v>1.5527673373366403E-4</v>
      </c>
      <c r="J208" s="33"/>
    </row>
    <row r="209" spans="1:10" s="1" customFormat="1" ht="22.5" x14ac:dyDescent="0.2">
      <c r="A209" s="18">
        <v>0.79</v>
      </c>
      <c r="B209" s="19">
        <f t="shared" si="34"/>
        <v>3.3884415613920273</v>
      </c>
      <c r="C209" s="40">
        <f t="shared" si="35"/>
        <v>0.01</v>
      </c>
      <c r="D209" s="35">
        <f t="shared" si="35"/>
        <v>0.01</v>
      </c>
      <c r="E209" s="35">
        <f t="shared" si="35"/>
        <v>0.01</v>
      </c>
      <c r="F209" s="35">
        <f t="shared" si="35"/>
        <v>0.01</v>
      </c>
      <c r="G209" s="35">
        <f t="shared" si="35"/>
        <v>2.7959077228946493E-3</v>
      </c>
      <c r="H209" s="35">
        <f t="shared" si="35"/>
        <v>5.5918154457892987E-4</v>
      </c>
      <c r="I209" s="35">
        <f t="shared" si="35"/>
        <v>1.321701832641107E-4</v>
      </c>
      <c r="J209" s="33"/>
    </row>
    <row r="210" spans="1:10" s="1" customFormat="1" ht="22.5" x14ac:dyDescent="0.2">
      <c r="A210" s="18">
        <v>0.8</v>
      </c>
      <c r="B210" s="19">
        <f t="shared" si="34"/>
        <v>3.9810717055349789</v>
      </c>
      <c r="C210" s="40">
        <f t="shared" ref="C210:I219" si="36">MIN(tMax,IF(C107+IdarkOpT&gt;0,FWC/(C107+IdarkOpT),tMax))</f>
        <v>0.01</v>
      </c>
      <c r="D210" s="35">
        <f t="shared" si="36"/>
        <v>0.01</v>
      </c>
      <c r="E210" s="35">
        <f t="shared" si="36"/>
        <v>0.01</v>
      </c>
      <c r="F210" s="35">
        <f t="shared" si="36"/>
        <v>0.01</v>
      </c>
      <c r="G210" s="35">
        <f t="shared" si="36"/>
        <v>2.3798298374945854E-3</v>
      </c>
      <c r="H210" s="35">
        <f t="shared" si="36"/>
        <v>4.7596596749891704E-4</v>
      </c>
      <c r="I210" s="35">
        <f t="shared" si="36"/>
        <v>1.1250104686338039E-4</v>
      </c>
      <c r="J210" s="33"/>
    </row>
    <row r="211" spans="1:10" s="1" customFormat="1" ht="22.5" x14ac:dyDescent="0.2">
      <c r="A211" s="18">
        <v>0.81</v>
      </c>
      <c r="B211" s="19">
        <f t="shared" si="34"/>
        <v>4.6773514128719871</v>
      </c>
      <c r="C211" s="40">
        <f t="shared" si="36"/>
        <v>0.01</v>
      </c>
      <c r="D211" s="35">
        <f t="shared" si="36"/>
        <v>0.01</v>
      </c>
      <c r="E211" s="35">
        <f t="shared" si="36"/>
        <v>0.01</v>
      </c>
      <c r="F211" s="35">
        <f t="shared" si="36"/>
        <v>0.01</v>
      </c>
      <c r="G211" s="35">
        <f t="shared" si="36"/>
        <v>2.0256552936855549E-3</v>
      </c>
      <c r="H211" s="35">
        <f t="shared" si="36"/>
        <v>4.0513105873711102E-4</v>
      </c>
      <c r="I211" s="35">
        <f t="shared" si="36"/>
        <v>9.5758250246953517E-5</v>
      </c>
      <c r="J211" s="33"/>
    </row>
    <row r="212" spans="1:10" s="1" customFormat="1" ht="22.5" x14ac:dyDescent="0.2">
      <c r="A212" s="18">
        <v>0.82</v>
      </c>
      <c r="B212" s="19">
        <f t="shared" si="34"/>
        <v>5.4954087385762476</v>
      </c>
      <c r="C212" s="40">
        <f t="shared" si="36"/>
        <v>0.01</v>
      </c>
      <c r="D212" s="35">
        <f t="shared" si="36"/>
        <v>0.01</v>
      </c>
      <c r="E212" s="35">
        <f t="shared" si="36"/>
        <v>0.01</v>
      </c>
      <c r="F212" s="35">
        <f t="shared" si="36"/>
        <v>0.01</v>
      </c>
      <c r="G212" s="35">
        <f t="shared" si="36"/>
        <v>1.7241786326784283E-3</v>
      </c>
      <c r="H212" s="35">
        <f t="shared" si="36"/>
        <v>3.4483572653568571E-4</v>
      </c>
      <c r="I212" s="35">
        <f t="shared" si="36"/>
        <v>8.1506626272071165E-5</v>
      </c>
      <c r="J212" s="33"/>
    </row>
    <row r="213" spans="1:10" s="1" customFormat="1" ht="22.5" x14ac:dyDescent="0.2">
      <c r="A213" s="18">
        <v>0.83</v>
      </c>
      <c r="B213" s="19">
        <f t="shared" si="34"/>
        <v>6.4565422903465528</v>
      </c>
      <c r="C213" s="40">
        <f t="shared" si="36"/>
        <v>0.01</v>
      </c>
      <c r="D213" s="35">
        <f t="shared" si="36"/>
        <v>0.01</v>
      </c>
      <c r="E213" s="35">
        <f t="shared" si="36"/>
        <v>0.01</v>
      </c>
      <c r="F213" s="35">
        <f t="shared" si="36"/>
        <v>0.01</v>
      </c>
      <c r="G213" s="35">
        <f t="shared" si="36"/>
        <v>1.4675620958780951E-3</v>
      </c>
      <c r="H213" s="35">
        <f t="shared" si="36"/>
        <v>2.9351241917561902E-4</v>
      </c>
      <c r="I213" s="35">
        <f t="shared" si="36"/>
        <v>6.9375662714237226E-5</v>
      </c>
      <c r="J213" s="33"/>
    </row>
    <row r="214" spans="1:10" s="1" customFormat="1" ht="22.5" x14ac:dyDescent="0.2">
      <c r="A214" s="18">
        <v>0.84</v>
      </c>
      <c r="B214" s="19">
        <f t="shared" si="34"/>
        <v>7.5857757502918428</v>
      </c>
      <c r="C214" s="40">
        <f t="shared" si="36"/>
        <v>0.01</v>
      </c>
      <c r="D214" s="35">
        <f t="shared" si="36"/>
        <v>0.01</v>
      </c>
      <c r="E214" s="35">
        <f t="shared" si="36"/>
        <v>0.01</v>
      </c>
      <c r="F214" s="35">
        <f t="shared" si="36"/>
        <v>0.01</v>
      </c>
      <c r="G214" s="35">
        <f t="shared" si="36"/>
        <v>1.2491327540093127E-3</v>
      </c>
      <c r="H214" s="35">
        <f t="shared" si="36"/>
        <v>2.4982655080186254E-4</v>
      </c>
      <c r="I214" s="35">
        <f t="shared" si="36"/>
        <v>5.9049912007712965E-5</v>
      </c>
      <c r="J214" s="33"/>
    </row>
    <row r="215" spans="1:10" s="1" customFormat="1" ht="22.5" x14ac:dyDescent="0.2">
      <c r="A215" s="18">
        <v>0.85</v>
      </c>
      <c r="B215" s="19">
        <f t="shared" si="34"/>
        <v>8.9125093813374558</v>
      </c>
      <c r="C215" s="40">
        <f t="shared" si="36"/>
        <v>0.01</v>
      </c>
      <c r="D215" s="35">
        <f t="shared" si="36"/>
        <v>0.01</v>
      </c>
      <c r="E215" s="35">
        <f t="shared" si="36"/>
        <v>0.01</v>
      </c>
      <c r="F215" s="35">
        <f t="shared" si="36"/>
        <v>0.01</v>
      </c>
      <c r="G215" s="35">
        <f t="shared" si="36"/>
        <v>1.0632096356763818E-3</v>
      </c>
      <c r="H215" s="35">
        <f t="shared" si="36"/>
        <v>2.1264192713527639E-4</v>
      </c>
      <c r="I215" s="35">
        <f t="shared" si="36"/>
        <v>5.0260819141065325E-5</v>
      </c>
      <c r="J215" s="33"/>
    </row>
    <row r="216" spans="1:10" s="1" customFormat="1" ht="22.5" x14ac:dyDescent="0.2">
      <c r="A216" s="18">
        <v>0.86</v>
      </c>
      <c r="B216" s="19">
        <f t="shared" si="34"/>
        <v>10.471285480509009</v>
      </c>
      <c r="C216" s="40">
        <f t="shared" si="36"/>
        <v>0.01</v>
      </c>
      <c r="D216" s="35">
        <f t="shared" si="36"/>
        <v>0.01</v>
      </c>
      <c r="E216" s="35">
        <f t="shared" si="36"/>
        <v>0.01</v>
      </c>
      <c r="F216" s="35">
        <f t="shared" si="36"/>
        <v>0.01</v>
      </c>
      <c r="G216" s="35">
        <f t="shared" si="36"/>
        <v>9.0495644470922263E-4</v>
      </c>
      <c r="H216" s="35">
        <f t="shared" si="36"/>
        <v>1.8099128894184452E-4</v>
      </c>
      <c r="I216" s="35">
        <f t="shared" si="36"/>
        <v>4.2779759204435977E-5</v>
      </c>
      <c r="J216" s="33"/>
    </row>
    <row r="217" spans="1:10" s="1" customFormat="1" ht="22.5" x14ac:dyDescent="0.2">
      <c r="A217" s="18">
        <v>0.87</v>
      </c>
      <c r="B217" s="19">
        <f t="shared" si="34"/>
        <v>12.302687708123822</v>
      </c>
      <c r="C217" s="40">
        <f t="shared" si="36"/>
        <v>0.01</v>
      </c>
      <c r="D217" s="35">
        <f t="shared" si="36"/>
        <v>0.01</v>
      </c>
      <c r="E217" s="35">
        <f t="shared" si="36"/>
        <v>0.01</v>
      </c>
      <c r="F217" s="35">
        <f t="shared" si="36"/>
        <v>0.01</v>
      </c>
      <c r="G217" s="35">
        <f t="shared" si="36"/>
        <v>7.7025609706362133E-4</v>
      </c>
      <c r="H217" s="35">
        <f t="shared" si="36"/>
        <v>1.5405121941272426E-4</v>
      </c>
      <c r="I217" s="35">
        <f t="shared" si="36"/>
        <v>3.6412106406643916E-5</v>
      </c>
      <c r="J217" s="33"/>
    </row>
    <row r="218" spans="1:10" s="1" customFormat="1" ht="22.5" x14ac:dyDescent="0.2">
      <c r="A218" s="18">
        <v>0.88</v>
      </c>
      <c r="B218" s="19">
        <f t="shared" si="34"/>
        <v>14.454397707459274</v>
      </c>
      <c r="C218" s="40">
        <f t="shared" si="36"/>
        <v>0.01</v>
      </c>
      <c r="D218" s="35">
        <f t="shared" si="36"/>
        <v>0.01</v>
      </c>
      <c r="E218" s="35">
        <f t="shared" si="36"/>
        <v>0.01</v>
      </c>
      <c r="F218" s="35">
        <f t="shared" si="36"/>
        <v>0.01</v>
      </c>
      <c r="G218" s="35">
        <f t="shared" si="36"/>
        <v>6.5560385814339905E-4</v>
      </c>
      <c r="H218" s="35">
        <f t="shared" si="36"/>
        <v>1.3112077162867982E-4</v>
      </c>
      <c r="I218" s="35">
        <f t="shared" si="36"/>
        <v>3.0992182384960681E-5</v>
      </c>
      <c r="J218" s="33"/>
    </row>
    <row r="219" spans="1:10" s="1" customFormat="1" ht="22.5" x14ac:dyDescent="0.2">
      <c r="A219" s="18">
        <v>0.89</v>
      </c>
      <c r="B219" s="19">
        <f t="shared" si="34"/>
        <v>16.982436524617459</v>
      </c>
      <c r="C219" s="40">
        <f t="shared" si="36"/>
        <v>0.01</v>
      </c>
      <c r="D219" s="35">
        <f t="shared" si="36"/>
        <v>0.01</v>
      </c>
      <c r="E219" s="35">
        <f t="shared" si="36"/>
        <v>0.01</v>
      </c>
      <c r="F219" s="35">
        <f t="shared" si="36"/>
        <v>0.01</v>
      </c>
      <c r="G219" s="35">
        <f t="shared" si="36"/>
        <v>5.5801633264661245E-4</v>
      </c>
      <c r="H219" s="35">
        <f t="shared" si="36"/>
        <v>1.1160326652932249E-4</v>
      </c>
      <c r="I219" s="35">
        <f t="shared" si="36"/>
        <v>2.6378953906930771E-5</v>
      </c>
      <c r="J219" s="33"/>
    </row>
    <row r="220" spans="1:10" s="1" customFormat="1" ht="22.5" x14ac:dyDescent="0.2">
      <c r="A220" s="18">
        <v>0.9</v>
      </c>
      <c r="B220" s="19">
        <f t="shared" si="34"/>
        <v>19.952623149688801</v>
      </c>
      <c r="C220" s="40">
        <f t="shared" ref="C220:I229" si="37">MIN(tMax,IF(C117+IdarkOpT&gt;0,FWC/(C117+IdarkOpT),tMax))</f>
        <v>0.01</v>
      </c>
      <c r="D220" s="35">
        <f t="shared" si="37"/>
        <v>0.01</v>
      </c>
      <c r="E220" s="35">
        <f t="shared" si="37"/>
        <v>0.01</v>
      </c>
      <c r="F220" s="35">
        <f t="shared" si="37"/>
        <v>0.01</v>
      </c>
      <c r="G220" s="35">
        <f t="shared" si="37"/>
        <v>4.749539623158897E-4</v>
      </c>
      <c r="H220" s="35">
        <f t="shared" si="37"/>
        <v>9.4990792463177934E-5</v>
      </c>
      <c r="I220" s="35">
        <f t="shared" si="37"/>
        <v>2.2452369127660239E-5</v>
      </c>
      <c r="J220" s="33"/>
    </row>
    <row r="221" spans="1:10" s="1" customFormat="1" ht="22.5" x14ac:dyDescent="0.2">
      <c r="A221" s="18">
        <v>0.91</v>
      </c>
      <c r="B221" s="19">
        <f t="shared" si="34"/>
        <v>23.442288153199254</v>
      </c>
      <c r="C221" s="40">
        <f t="shared" si="37"/>
        <v>0.01</v>
      </c>
      <c r="D221" s="35">
        <f t="shared" si="37"/>
        <v>0.01</v>
      </c>
      <c r="E221" s="35">
        <f t="shared" si="37"/>
        <v>0.01</v>
      </c>
      <c r="F221" s="35">
        <f t="shared" si="37"/>
        <v>0.01</v>
      </c>
      <c r="G221" s="35">
        <f t="shared" si="37"/>
        <v>4.042550318083472E-4</v>
      </c>
      <c r="H221" s="35">
        <f t="shared" si="37"/>
        <v>8.085100636166944E-5</v>
      </c>
      <c r="I221" s="35">
        <f t="shared" si="37"/>
        <v>1.9110237867303686E-5</v>
      </c>
      <c r="J221" s="33"/>
    </row>
    <row r="222" spans="1:10" s="1" customFormat="1" ht="22.5" x14ac:dyDescent="0.2">
      <c r="A222" s="18">
        <v>0.92</v>
      </c>
      <c r="B222" s="19">
        <f t="shared" si="34"/>
        <v>27.542287033381683</v>
      </c>
      <c r="C222" s="40">
        <f t="shared" si="37"/>
        <v>0.01</v>
      </c>
      <c r="D222" s="35">
        <f t="shared" si="37"/>
        <v>0.01</v>
      </c>
      <c r="E222" s="35">
        <f t="shared" si="37"/>
        <v>0.01</v>
      </c>
      <c r="F222" s="35">
        <f t="shared" si="37"/>
        <v>0.01</v>
      </c>
      <c r="G222" s="35">
        <f t="shared" si="37"/>
        <v>3.4407947755588677E-4</v>
      </c>
      <c r="H222" s="35">
        <f t="shared" si="37"/>
        <v>6.8815895511177363E-5</v>
      </c>
      <c r="I222" s="35">
        <f t="shared" si="37"/>
        <v>1.6265575302641922E-5</v>
      </c>
      <c r="J222" s="33"/>
    </row>
    <row r="223" spans="1:10" s="1" customFormat="1" ht="22.5" x14ac:dyDescent="0.2">
      <c r="A223" s="18">
        <v>0.93</v>
      </c>
      <c r="B223" s="19">
        <f t="shared" si="34"/>
        <v>32.359365692962889</v>
      </c>
      <c r="C223" s="40">
        <f t="shared" si="37"/>
        <v>0.01</v>
      </c>
      <c r="D223" s="35">
        <f t="shared" si="37"/>
        <v>0.01</v>
      </c>
      <c r="E223" s="35">
        <f t="shared" si="37"/>
        <v>0.01</v>
      </c>
      <c r="F223" s="35">
        <f t="shared" si="37"/>
        <v>0.01</v>
      </c>
      <c r="G223" s="35">
        <f t="shared" si="37"/>
        <v>2.9286104611475671E-4</v>
      </c>
      <c r="H223" s="35">
        <f t="shared" si="37"/>
        <v>5.8572209222951343E-5</v>
      </c>
      <c r="I223" s="35">
        <f t="shared" si="37"/>
        <v>1.38443403617885E-5</v>
      </c>
      <c r="J223" s="33"/>
    </row>
    <row r="224" spans="1:10" s="1" customFormat="1" ht="22.5" x14ac:dyDescent="0.2">
      <c r="A224" s="18">
        <v>0.94</v>
      </c>
      <c r="B224" s="19">
        <f t="shared" si="34"/>
        <v>38.018939632056096</v>
      </c>
      <c r="C224" s="40">
        <f t="shared" si="37"/>
        <v>0.01</v>
      </c>
      <c r="D224" s="35">
        <f t="shared" si="37"/>
        <v>0.01</v>
      </c>
      <c r="E224" s="35">
        <f t="shared" si="37"/>
        <v>0.01</v>
      </c>
      <c r="F224" s="35">
        <f t="shared" si="37"/>
        <v>0.01</v>
      </c>
      <c r="G224" s="35">
        <f t="shared" si="37"/>
        <v>2.4926656327943633E-4</v>
      </c>
      <c r="H224" s="35">
        <f t="shared" si="37"/>
        <v>4.9853312655887269E-5</v>
      </c>
      <c r="I224" s="35">
        <f t="shared" si="37"/>
        <v>1.1783510264118809E-5</v>
      </c>
      <c r="J224" s="33"/>
    </row>
    <row r="225" spans="1:13" s="1" customFormat="1" ht="22.5" x14ac:dyDescent="0.2">
      <c r="A225" s="18">
        <v>0.95</v>
      </c>
      <c r="B225" s="19">
        <f t="shared" si="34"/>
        <v>44.668359215096331</v>
      </c>
      <c r="C225" s="40">
        <f t="shared" si="37"/>
        <v>0.01</v>
      </c>
      <c r="D225" s="35">
        <f t="shared" si="37"/>
        <v>0.01</v>
      </c>
      <c r="E225" s="35">
        <f t="shared" si="37"/>
        <v>0.01</v>
      </c>
      <c r="F225" s="35">
        <f t="shared" si="37"/>
        <v>0.01</v>
      </c>
      <c r="G225" s="35">
        <f t="shared" si="37"/>
        <v>2.1216125847910505E-4</v>
      </c>
      <c r="H225" s="35">
        <f t="shared" si="37"/>
        <v>4.2432251695821015E-5</v>
      </c>
      <c r="I225" s="35">
        <f t="shared" si="37"/>
        <v>1.002944130992133E-5</v>
      </c>
      <c r="J225" s="33"/>
    </row>
    <row r="226" spans="1:13" s="1" customFormat="1" ht="22.5" x14ac:dyDescent="0.2">
      <c r="A226" s="18">
        <v>0.96</v>
      </c>
      <c r="B226" s="19">
        <f t="shared" si="34"/>
        <v>52.48074602497725</v>
      </c>
      <c r="C226" s="40">
        <f t="shared" si="37"/>
        <v>0.01</v>
      </c>
      <c r="D226" s="35">
        <f t="shared" si="37"/>
        <v>0.01</v>
      </c>
      <c r="E226" s="35">
        <f t="shared" si="37"/>
        <v>0.01</v>
      </c>
      <c r="F226" s="35">
        <f t="shared" si="37"/>
        <v>0.01</v>
      </c>
      <c r="G226" s="35">
        <f t="shared" si="37"/>
        <v>1.8057924525857432E-4</v>
      </c>
      <c r="H226" s="35">
        <f t="shared" si="37"/>
        <v>3.6115849051714863E-5</v>
      </c>
      <c r="I226" s="35">
        <f t="shared" si="37"/>
        <v>8.5364734122235134E-6</v>
      </c>
      <c r="J226" s="33"/>
    </row>
    <row r="227" spans="1:13" s="1" customFormat="1" ht="22.5" x14ac:dyDescent="0.2">
      <c r="A227" s="18">
        <v>0.97</v>
      </c>
      <c r="B227" s="19">
        <f t="shared" si="34"/>
        <v>61.659500186148271</v>
      </c>
      <c r="C227" s="40">
        <f t="shared" si="37"/>
        <v>0.01</v>
      </c>
      <c r="D227" s="35">
        <f t="shared" si="37"/>
        <v>0.01</v>
      </c>
      <c r="E227" s="35">
        <f t="shared" si="37"/>
        <v>0.01</v>
      </c>
      <c r="F227" s="35">
        <f t="shared" si="37"/>
        <v>0.01</v>
      </c>
      <c r="G227" s="35">
        <f t="shared" si="37"/>
        <v>1.5369839189503779E-4</v>
      </c>
      <c r="H227" s="35">
        <f t="shared" si="37"/>
        <v>3.0739678379007555E-5</v>
      </c>
      <c r="I227" s="35">
        <f t="shared" si="37"/>
        <v>7.2657421623108772E-6</v>
      </c>
      <c r="J227" s="33"/>
    </row>
    <row r="228" spans="1:13" s="1" customFormat="1" ht="22.5" x14ac:dyDescent="0.2">
      <c r="A228" s="18">
        <v>0.98</v>
      </c>
      <c r="B228" s="19">
        <f t="shared" si="34"/>
        <v>72.443596007499025</v>
      </c>
      <c r="C228" s="40">
        <f t="shared" si="37"/>
        <v>0.01</v>
      </c>
      <c r="D228" s="35">
        <f t="shared" si="37"/>
        <v>0.01</v>
      </c>
      <c r="E228" s="35">
        <f t="shared" si="37"/>
        <v>0.01</v>
      </c>
      <c r="F228" s="35">
        <f t="shared" si="37"/>
        <v>0.01</v>
      </c>
      <c r="G228" s="35">
        <f t="shared" si="37"/>
        <v>1.3081892978293721E-4</v>
      </c>
      <c r="H228" s="35">
        <f t="shared" si="37"/>
        <v>2.6163785956587441E-5</v>
      </c>
      <c r="I228" s="35">
        <f t="shared" si="37"/>
        <v>6.18416758973885E-6</v>
      </c>
      <c r="J228" s="33"/>
    </row>
    <row r="229" spans="1:13" s="1" customFormat="1" ht="22.5" x14ac:dyDescent="0.2">
      <c r="A229" s="18">
        <v>0.99</v>
      </c>
      <c r="B229" s="19">
        <f t="shared" si="34"/>
        <v>85.113803820237763</v>
      </c>
      <c r="C229" s="40">
        <f t="shared" si="37"/>
        <v>0.01</v>
      </c>
      <c r="D229" s="35">
        <f t="shared" si="37"/>
        <v>0.01</v>
      </c>
      <c r="E229" s="35">
        <f t="shared" si="37"/>
        <v>0.01</v>
      </c>
      <c r="F229" s="35">
        <f t="shared" si="37"/>
        <v>0.01</v>
      </c>
      <c r="G229" s="35">
        <f t="shared" si="37"/>
        <v>1.1134524401333676E-4</v>
      </c>
      <c r="H229" s="35">
        <f t="shared" si="37"/>
        <v>2.2269048802667351E-5</v>
      </c>
      <c r="I229" s="35">
        <f t="shared" si="37"/>
        <v>5.2635933533577374E-6</v>
      </c>
      <c r="J229" s="33"/>
    </row>
    <row r="230" spans="1:13" s="1" customFormat="1" ht="23.25" thickBot="1" x14ac:dyDescent="0.25">
      <c r="A230" s="18">
        <v>1</v>
      </c>
      <c r="B230" s="19">
        <f t="shared" si="34"/>
        <v>100.00000000000001</v>
      </c>
      <c r="C230" s="40">
        <f t="shared" ref="C230:I230" si="38">MIN(tMax,IF(C127+IdarkOpT&gt;0,FWC/(C127+IdarkOpT),tMax))</f>
        <v>0.01</v>
      </c>
      <c r="D230" s="35">
        <f t="shared" si="38"/>
        <v>0.01</v>
      </c>
      <c r="E230" s="35">
        <f t="shared" si="38"/>
        <v>0.01</v>
      </c>
      <c r="F230" s="35">
        <f t="shared" si="38"/>
        <v>0.01</v>
      </c>
      <c r="G230" s="35">
        <f t="shared" si="38"/>
        <v>9.477037304715743E-5</v>
      </c>
      <c r="H230" s="35">
        <f t="shared" si="38"/>
        <v>1.8954074609431485E-5</v>
      </c>
      <c r="I230" s="35">
        <f t="shared" si="38"/>
        <v>4.4800539985928967E-6</v>
      </c>
      <c r="J230" s="33"/>
    </row>
    <row r="231" spans="1:13" s="4" customFormat="1" ht="22.5" x14ac:dyDescent="0.45">
      <c r="A231" s="17" t="s">
        <v>115</v>
      </c>
      <c r="B231" s="24"/>
      <c r="C231" s="38"/>
      <c r="D231" s="39"/>
      <c r="E231" s="39"/>
      <c r="F231" s="39"/>
      <c r="G231" s="39"/>
      <c r="H231" s="39"/>
      <c r="I231" s="39"/>
      <c r="J231" s="32" t="s">
        <v>68</v>
      </c>
      <c r="K231" s="1"/>
      <c r="L231" s="1"/>
      <c r="M231" s="1"/>
    </row>
    <row r="232" spans="1:13" s="1" customFormat="1" x14ac:dyDescent="0.2">
      <c r="A232" s="47" t="s">
        <v>107</v>
      </c>
      <c r="B232" s="48" t="s">
        <v>67</v>
      </c>
      <c r="C232" s="49" t="str">
        <f t="shared" ref="C232:I232" si="39">Camera_Name</f>
        <v>Competitor Camera</v>
      </c>
      <c r="D232" s="49" t="str">
        <f t="shared" si="39"/>
        <v>Acuros® SWIR (Low Gain)</v>
      </c>
      <c r="E232" s="49" t="str">
        <f t="shared" si="39"/>
        <v>Acuros® SWIR (Medium Gain)</v>
      </c>
      <c r="F232" s="49" t="str">
        <f t="shared" si="39"/>
        <v>Acuros® SWIR (High Gain)</v>
      </c>
      <c r="G232" s="49" t="str">
        <f t="shared" si="39"/>
        <v>Acuros® eSWIR (Low Gain)</v>
      </c>
      <c r="H232" s="49" t="str">
        <f t="shared" si="39"/>
        <v>Acuros® eSWIR (Medium Gain)</v>
      </c>
      <c r="I232" s="49" t="str">
        <f t="shared" si="39"/>
        <v>Acuros® eSWIR (High Gain)</v>
      </c>
      <c r="J232" s="48"/>
      <c r="K232" s="4"/>
      <c r="L232" s="4"/>
      <c r="M232" s="4"/>
    </row>
    <row r="233" spans="1:13" s="1" customFormat="1" ht="22.5" x14ac:dyDescent="0.2">
      <c r="A233" s="18">
        <v>0</v>
      </c>
      <c r="B233" s="19">
        <f t="shared" ref="B233:B264" si="40">EsMin*(EsMax/EsMin)^$A233</f>
        <v>1.0000000000000001E-5</v>
      </c>
      <c r="C233" s="40">
        <f t="shared" ref="C233:I242" si="41">C130*C27</f>
        <v>0</v>
      </c>
      <c r="D233" s="35">
        <f t="shared" si="41"/>
        <v>0</v>
      </c>
      <c r="E233" s="35">
        <f t="shared" si="41"/>
        <v>0</v>
      </c>
      <c r="F233" s="35">
        <f t="shared" si="41"/>
        <v>0</v>
      </c>
      <c r="G233" s="35">
        <f t="shared" si="41"/>
        <v>5.8034312774746288</v>
      </c>
      <c r="H233" s="35">
        <f t="shared" si="41"/>
        <v>5.8034312774746288</v>
      </c>
      <c r="I233" s="35">
        <f t="shared" si="41"/>
        <v>5.8034312774746288</v>
      </c>
      <c r="J233" s="33"/>
    </row>
    <row r="234" spans="1:13" s="1" customFormat="1" ht="22.5" x14ac:dyDescent="0.2">
      <c r="A234" s="18">
        <v>0.01</v>
      </c>
      <c r="B234" s="19">
        <f t="shared" si="40"/>
        <v>1.1748975549395296E-5</v>
      </c>
      <c r="C234" s="40">
        <f t="shared" si="41"/>
        <v>0</v>
      </c>
      <c r="D234" s="35">
        <f t="shared" si="41"/>
        <v>0</v>
      </c>
      <c r="E234" s="35">
        <f t="shared" si="41"/>
        <v>0</v>
      </c>
      <c r="F234" s="35">
        <f t="shared" si="41"/>
        <v>0</v>
      </c>
      <c r="G234" s="35">
        <f t="shared" si="41"/>
        <v>6.8184372181645312</v>
      </c>
      <c r="H234" s="35">
        <f t="shared" si="41"/>
        <v>6.8184372181645312</v>
      </c>
      <c r="I234" s="35">
        <f t="shared" si="41"/>
        <v>6.8184372181645312</v>
      </c>
      <c r="J234" s="33"/>
    </row>
    <row r="235" spans="1:13" s="1" customFormat="1" ht="22.5" x14ac:dyDescent="0.2">
      <c r="A235" s="18">
        <v>0.02</v>
      </c>
      <c r="B235" s="19">
        <f t="shared" si="40"/>
        <v>1.3803842646028849E-5</v>
      </c>
      <c r="C235" s="40">
        <f t="shared" si="41"/>
        <v>0</v>
      </c>
      <c r="D235" s="35">
        <f t="shared" si="41"/>
        <v>0</v>
      </c>
      <c r="E235" s="35">
        <f t="shared" si="41"/>
        <v>0</v>
      </c>
      <c r="F235" s="35">
        <f t="shared" si="41"/>
        <v>0</v>
      </c>
      <c r="G235" s="35">
        <f t="shared" si="41"/>
        <v>8.010965216130197</v>
      </c>
      <c r="H235" s="35">
        <f t="shared" si="41"/>
        <v>8.010965216130197</v>
      </c>
      <c r="I235" s="35">
        <f t="shared" si="41"/>
        <v>8.010965216130197</v>
      </c>
      <c r="J235" s="33"/>
    </row>
    <row r="236" spans="1:13" s="1" customFormat="1" ht="22.5" x14ac:dyDescent="0.2">
      <c r="A236" s="18">
        <v>0.03</v>
      </c>
      <c r="B236" s="19">
        <f t="shared" si="40"/>
        <v>1.6218100973589302E-5</v>
      </c>
      <c r="C236" s="40">
        <f t="shared" si="41"/>
        <v>0</v>
      </c>
      <c r="D236" s="35">
        <f t="shared" si="41"/>
        <v>0</v>
      </c>
      <c r="E236" s="35">
        <f t="shared" si="41"/>
        <v>0</v>
      </c>
      <c r="F236" s="35">
        <f t="shared" si="41"/>
        <v>0</v>
      </c>
      <c r="G236" s="35">
        <f t="shared" si="41"/>
        <v>9.4120634451369884</v>
      </c>
      <c r="H236" s="35">
        <f t="shared" si="41"/>
        <v>9.4120634451369884</v>
      </c>
      <c r="I236" s="35">
        <f t="shared" si="41"/>
        <v>9.4120634451369884</v>
      </c>
      <c r="J236" s="33"/>
    </row>
    <row r="237" spans="1:13" s="1" customFormat="1" ht="22.5" x14ac:dyDescent="0.2">
      <c r="A237" s="18">
        <v>0.04</v>
      </c>
      <c r="B237" s="19">
        <f t="shared" si="40"/>
        <v>1.9054607179632474E-5</v>
      </c>
      <c r="C237" s="40">
        <f t="shared" si="41"/>
        <v>0</v>
      </c>
      <c r="D237" s="35">
        <f t="shared" si="41"/>
        <v>0</v>
      </c>
      <c r="E237" s="35">
        <f t="shared" si="41"/>
        <v>0</v>
      </c>
      <c r="F237" s="35">
        <f t="shared" si="41"/>
        <v>0</v>
      </c>
      <c r="G237" s="35">
        <f t="shared" si="41"/>
        <v>11.058210328627172</v>
      </c>
      <c r="H237" s="35">
        <f t="shared" si="41"/>
        <v>11.058210328627172</v>
      </c>
      <c r="I237" s="35">
        <f t="shared" si="41"/>
        <v>11.058210328627172</v>
      </c>
      <c r="J237" s="33"/>
    </row>
    <row r="238" spans="1:13" s="1" customFormat="1" ht="22.5" x14ac:dyDescent="0.2">
      <c r="A238" s="18">
        <v>0.05</v>
      </c>
      <c r="B238" s="19">
        <f t="shared" si="40"/>
        <v>2.23872113856834E-5</v>
      </c>
      <c r="C238" s="40">
        <f t="shared" si="41"/>
        <v>0</v>
      </c>
      <c r="D238" s="35">
        <f t="shared" si="41"/>
        <v>0</v>
      </c>
      <c r="E238" s="35">
        <f t="shared" si="41"/>
        <v>0</v>
      </c>
      <c r="F238" s="35">
        <f t="shared" si="41"/>
        <v>0</v>
      </c>
      <c r="G238" s="35">
        <f t="shared" si="41"/>
        <v>12.992264277111117</v>
      </c>
      <c r="H238" s="35">
        <f t="shared" si="41"/>
        <v>12.992264277111117</v>
      </c>
      <c r="I238" s="35">
        <f t="shared" si="41"/>
        <v>12.992264277111117</v>
      </c>
      <c r="J238" s="33"/>
    </row>
    <row r="239" spans="1:13" s="1" customFormat="1" ht="22.5" x14ac:dyDescent="0.2">
      <c r="A239" s="18">
        <v>0.06</v>
      </c>
      <c r="B239" s="19">
        <f t="shared" si="40"/>
        <v>2.6302679918953821E-5</v>
      </c>
      <c r="C239" s="40">
        <f t="shared" si="41"/>
        <v>0</v>
      </c>
      <c r="D239" s="35">
        <f t="shared" si="41"/>
        <v>0</v>
      </c>
      <c r="E239" s="35">
        <f t="shared" si="41"/>
        <v>0</v>
      </c>
      <c r="F239" s="35">
        <f t="shared" si="41"/>
        <v>0</v>
      </c>
      <c r="G239" s="35">
        <f t="shared" si="41"/>
        <v>15.264579532306046</v>
      </c>
      <c r="H239" s="35">
        <f t="shared" si="41"/>
        <v>15.264579532306046</v>
      </c>
      <c r="I239" s="35">
        <f t="shared" si="41"/>
        <v>15.264579532306046</v>
      </c>
      <c r="J239" s="33"/>
    </row>
    <row r="240" spans="1:13" s="1" customFormat="1" ht="22.5" x14ac:dyDescent="0.2">
      <c r="A240" s="18">
        <v>7.0000000000000007E-2</v>
      </c>
      <c r="B240" s="19">
        <f t="shared" si="40"/>
        <v>3.0902954325135914E-5</v>
      </c>
      <c r="C240" s="40">
        <f t="shared" si="41"/>
        <v>0</v>
      </c>
      <c r="D240" s="35">
        <f t="shared" si="41"/>
        <v>0</v>
      </c>
      <c r="E240" s="35">
        <f t="shared" si="41"/>
        <v>0</v>
      </c>
      <c r="F240" s="35">
        <f t="shared" si="41"/>
        <v>0</v>
      </c>
      <c r="G240" s="35">
        <f t="shared" si="41"/>
        <v>17.934317169686363</v>
      </c>
      <c r="H240" s="35">
        <f t="shared" si="41"/>
        <v>17.934317169686363</v>
      </c>
      <c r="I240" s="35">
        <f t="shared" si="41"/>
        <v>17.934317169686363</v>
      </c>
      <c r="J240" s="33"/>
    </row>
    <row r="241" spans="1:10" s="1" customFormat="1" ht="22.5" x14ac:dyDescent="0.2">
      <c r="A241" s="18">
        <v>0.08</v>
      </c>
      <c r="B241" s="19">
        <f t="shared" si="40"/>
        <v>3.630780547701014E-5</v>
      </c>
      <c r="C241" s="40">
        <f t="shared" si="41"/>
        <v>0</v>
      </c>
      <c r="D241" s="35">
        <f t="shared" si="41"/>
        <v>0</v>
      </c>
      <c r="E241" s="35">
        <f t="shared" si="41"/>
        <v>0</v>
      </c>
      <c r="F241" s="35">
        <f t="shared" si="41"/>
        <v>0</v>
      </c>
      <c r="G241" s="35">
        <f t="shared" si="41"/>
        <v>21.070985392174524</v>
      </c>
      <c r="H241" s="35">
        <f t="shared" si="41"/>
        <v>21.070985392174524</v>
      </c>
      <c r="I241" s="35">
        <f t="shared" si="41"/>
        <v>21.070985392174524</v>
      </c>
      <c r="J241" s="33"/>
    </row>
    <row r="242" spans="1:10" s="1" customFormat="1" ht="22.5" x14ac:dyDescent="0.2">
      <c r="A242" s="18">
        <v>0.09</v>
      </c>
      <c r="B242" s="19">
        <f t="shared" si="40"/>
        <v>4.2657951880159264E-5</v>
      </c>
      <c r="C242" s="40">
        <f t="shared" si="41"/>
        <v>0</v>
      </c>
      <c r="D242" s="35">
        <f t="shared" si="41"/>
        <v>0</v>
      </c>
      <c r="E242" s="35">
        <f t="shared" si="41"/>
        <v>0</v>
      </c>
      <c r="F242" s="35">
        <f t="shared" si="41"/>
        <v>0</v>
      </c>
      <c r="G242" s="35">
        <f t="shared" si="41"/>
        <v>24.756249217432391</v>
      </c>
      <c r="H242" s="35">
        <f t="shared" si="41"/>
        <v>24.756249217432391</v>
      </c>
      <c r="I242" s="35">
        <f t="shared" si="41"/>
        <v>24.756249217432391</v>
      </c>
      <c r="J242" s="33"/>
    </row>
    <row r="243" spans="1:10" s="1" customFormat="1" ht="22.5" x14ac:dyDescent="0.2">
      <c r="A243" s="18">
        <v>0.1</v>
      </c>
      <c r="B243" s="19">
        <f t="shared" si="40"/>
        <v>5.0118723362727245E-5</v>
      </c>
      <c r="C243" s="40">
        <f t="shared" ref="C243:I252" si="42">C140*C37</f>
        <v>0</v>
      </c>
      <c r="D243" s="35">
        <f t="shared" si="42"/>
        <v>0</v>
      </c>
      <c r="E243" s="35">
        <f t="shared" si="42"/>
        <v>0</v>
      </c>
      <c r="F243" s="35">
        <f t="shared" si="42"/>
        <v>0</v>
      </c>
      <c r="G243" s="35">
        <f t="shared" si="42"/>
        <v>29.086056675034971</v>
      </c>
      <c r="H243" s="35">
        <f t="shared" si="42"/>
        <v>29.086056675034971</v>
      </c>
      <c r="I243" s="35">
        <f t="shared" si="42"/>
        <v>29.086056675034971</v>
      </c>
      <c r="J243" s="33"/>
    </row>
    <row r="244" spans="1:10" s="1" customFormat="1" ht="22.5" x14ac:dyDescent="0.2">
      <c r="A244" s="18">
        <v>0.11</v>
      </c>
      <c r="B244" s="19">
        <f t="shared" si="40"/>
        <v>5.8884365535558901E-5</v>
      </c>
      <c r="C244" s="40">
        <f t="shared" si="42"/>
        <v>0</v>
      </c>
      <c r="D244" s="35">
        <f t="shared" si="42"/>
        <v>0</v>
      </c>
      <c r="E244" s="35">
        <f t="shared" si="42"/>
        <v>0</v>
      </c>
      <c r="F244" s="35">
        <f t="shared" si="42"/>
        <v>0</v>
      </c>
      <c r="G244" s="35">
        <f t="shared" si="42"/>
        <v>34.173136870331163</v>
      </c>
      <c r="H244" s="35">
        <f t="shared" si="42"/>
        <v>34.173136870331163</v>
      </c>
      <c r="I244" s="35">
        <f t="shared" si="42"/>
        <v>34.173136870331163</v>
      </c>
      <c r="J244" s="33"/>
    </row>
    <row r="245" spans="1:10" s="1" customFormat="1" ht="22.5" x14ac:dyDescent="0.2">
      <c r="A245" s="18">
        <v>0.12</v>
      </c>
      <c r="B245" s="19">
        <f t="shared" si="40"/>
        <v>6.9183097091893653E-5</v>
      </c>
      <c r="C245" s="40">
        <f t="shared" si="42"/>
        <v>0</v>
      </c>
      <c r="D245" s="35">
        <f t="shared" si="42"/>
        <v>0</v>
      </c>
      <c r="E245" s="35">
        <f t="shared" si="42"/>
        <v>0</v>
      </c>
      <c r="F245" s="35">
        <f t="shared" si="42"/>
        <v>0</v>
      </c>
      <c r="G245" s="35">
        <f t="shared" si="42"/>
        <v>40.149934953565975</v>
      </c>
      <c r="H245" s="35">
        <f t="shared" si="42"/>
        <v>40.149934953565975</v>
      </c>
      <c r="I245" s="35">
        <f t="shared" si="42"/>
        <v>40.149934953565975</v>
      </c>
      <c r="J245" s="33"/>
    </row>
    <row r="246" spans="1:10" s="1" customFormat="1" ht="22.5" x14ac:dyDescent="0.2">
      <c r="A246" s="18">
        <v>0.13</v>
      </c>
      <c r="B246" s="19">
        <f t="shared" si="40"/>
        <v>8.1283051616409932E-5</v>
      </c>
      <c r="C246" s="40">
        <f t="shared" si="42"/>
        <v>0</v>
      </c>
      <c r="D246" s="35">
        <f t="shared" si="42"/>
        <v>0</v>
      </c>
      <c r="E246" s="35">
        <f t="shared" si="42"/>
        <v>0</v>
      </c>
      <c r="F246" s="35">
        <f t="shared" si="42"/>
        <v>0</v>
      </c>
      <c r="G246" s="35">
        <f t="shared" si="42"/>
        <v>47.172060407925812</v>
      </c>
      <c r="H246" s="35">
        <f t="shared" si="42"/>
        <v>47.172060407925812</v>
      </c>
      <c r="I246" s="35">
        <f t="shared" si="42"/>
        <v>47.172060407925812</v>
      </c>
      <c r="J246" s="33"/>
    </row>
    <row r="247" spans="1:10" s="1" customFormat="1" ht="22.5" x14ac:dyDescent="0.2">
      <c r="A247" s="18">
        <v>0.14000000000000001</v>
      </c>
      <c r="B247" s="19">
        <f t="shared" si="40"/>
        <v>9.5499258602143648E-5</v>
      </c>
      <c r="C247" s="40">
        <f t="shared" si="42"/>
        <v>0</v>
      </c>
      <c r="D247" s="35">
        <f t="shared" si="42"/>
        <v>0</v>
      </c>
      <c r="E247" s="35">
        <f t="shared" si="42"/>
        <v>0</v>
      </c>
      <c r="F247" s="35">
        <f t="shared" si="42"/>
        <v>0</v>
      </c>
      <c r="G247" s="35">
        <f t="shared" si="42"/>
        <v>55.422338434731849</v>
      </c>
      <c r="H247" s="35">
        <f t="shared" si="42"/>
        <v>55.422338434731849</v>
      </c>
      <c r="I247" s="35">
        <f t="shared" si="42"/>
        <v>55.422338434731849</v>
      </c>
      <c r="J247" s="33"/>
    </row>
    <row r="248" spans="1:10" s="1" customFormat="1" ht="22.5" x14ac:dyDescent="0.2">
      <c r="A248" s="18">
        <v>0.15</v>
      </c>
      <c r="B248" s="19">
        <f t="shared" si="40"/>
        <v>1.1220184543019637E-4</v>
      </c>
      <c r="C248" s="40">
        <f t="shared" si="42"/>
        <v>0</v>
      </c>
      <c r="D248" s="35">
        <f t="shared" si="42"/>
        <v>0</v>
      </c>
      <c r="E248" s="35">
        <f t="shared" si="42"/>
        <v>0</v>
      </c>
      <c r="F248" s="35">
        <f t="shared" si="42"/>
        <v>0</v>
      </c>
      <c r="G248" s="35">
        <f t="shared" si="42"/>
        <v>65.11556991599754</v>
      </c>
      <c r="H248" s="35">
        <f t="shared" si="42"/>
        <v>65.11556991599754</v>
      </c>
      <c r="I248" s="35">
        <f t="shared" si="42"/>
        <v>65.11556991599754</v>
      </c>
      <c r="J248" s="33"/>
    </row>
    <row r="249" spans="1:10" s="1" customFormat="1" ht="22.5" x14ac:dyDescent="0.2">
      <c r="A249" s="18">
        <v>0.16</v>
      </c>
      <c r="B249" s="19">
        <f t="shared" si="40"/>
        <v>1.3182567385564071E-4</v>
      </c>
      <c r="C249" s="40">
        <f t="shared" si="42"/>
        <v>0</v>
      </c>
      <c r="D249" s="35">
        <f t="shared" si="42"/>
        <v>0</v>
      </c>
      <c r="E249" s="35">
        <f t="shared" si="42"/>
        <v>0</v>
      </c>
      <c r="F249" s="35">
        <f t="shared" si="42"/>
        <v>0</v>
      </c>
      <c r="G249" s="35">
        <f t="shared" si="42"/>
        <v>76.504123882799476</v>
      </c>
      <c r="H249" s="35">
        <f t="shared" si="42"/>
        <v>76.504123882799476</v>
      </c>
      <c r="I249" s="35">
        <f t="shared" si="42"/>
        <v>76.504123882799476</v>
      </c>
      <c r="J249" s="33"/>
    </row>
    <row r="250" spans="1:10" s="1" customFormat="1" ht="22.5" x14ac:dyDescent="0.2">
      <c r="A250" s="18">
        <v>0.17</v>
      </c>
      <c r="B250" s="19">
        <f t="shared" si="40"/>
        <v>1.5488166189124819E-4</v>
      </c>
      <c r="C250" s="40">
        <f t="shared" si="42"/>
        <v>0</v>
      </c>
      <c r="D250" s="35">
        <f t="shared" si="42"/>
        <v>0</v>
      </c>
      <c r="E250" s="35">
        <f t="shared" si="42"/>
        <v>0</v>
      </c>
      <c r="F250" s="35">
        <f t="shared" si="42"/>
        <v>0</v>
      </c>
      <c r="G250" s="35">
        <f t="shared" si="42"/>
        <v>89.884508092692016</v>
      </c>
      <c r="H250" s="35">
        <f t="shared" si="42"/>
        <v>89.884508092692016</v>
      </c>
      <c r="I250" s="35">
        <f t="shared" si="42"/>
        <v>89.884508092692016</v>
      </c>
      <c r="J250" s="33"/>
    </row>
    <row r="251" spans="1:10" s="1" customFormat="1" ht="22.5" x14ac:dyDescent="0.2">
      <c r="A251" s="18">
        <v>0.18</v>
      </c>
      <c r="B251" s="19">
        <f t="shared" si="40"/>
        <v>1.8197008586099835E-4</v>
      </c>
      <c r="C251" s="40">
        <f t="shared" si="42"/>
        <v>0</v>
      </c>
      <c r="D251" s="35">
        <f t="shared" si="42"/>
        <v>0</v>
      </c>
      <c r="E251" s="35">
        <f t="shared" si="42"/>
        <v>0</v>
      </c>
      <c r="F251" s="35">
        <f t="shared" si="42"/>
        <v>0</v>
      </c>
      <c r="G251" s="35">
        <f t="shared" si="42"/>
        <v>105.60508878504616</v>
      </c>
      <c r="H251" s="35">
        <f t="shared" si="42"/>
        <v>105.60508878504616</v>
      </c>
      <c r="I251" s="35">
        <f t="shared" si="42"/>
        <v>105.60508878504616</v>
      </c>
      <c r="J251" s="33"/>
    </row>
    <row r="252" spans="1:10" s="1" customFormat="1" ht="22.5" x14ac:dyDescent="0.2">
      <c r="A252" s="18">
        <v>0.19</v>
      </c>
      <c r="B252" s="19">
        <f t="shared" si="40"/>
        <v>2.1379620895022326E-4</v>
      </c>
      <c r="C252" s="40">
        <f t="shared" si="42"/>
        <v>0</v>
      </c>
      <c r="D252" s="35">
        <f t="shared" si="42"/>
        <v>0</v>
      </c>
      <c r="E252" s="35">
        <f t="shared" si="42"/>
        <v>0</v>
      </c>
      <c r="F252" s="35">
        <f t="shared" si="42"/>
        <v>0</v>
      </c>
      <c r="G252" s="35">
        <f t="shared" si="42"/>
        <v>124.07516060272269</v>
      </c>
      <c r="H252" s="35">
        <f t="shared" si="42"/>
        <v>124.07516060272269</v>
      </c>
      <c r="I252" s="35">
        <f t="shared" si="42"/>
        <v>124.07516060272269</v>
      </c>
      <c r="J252" s="33"/>
    </row>
    <row r="253" spans="1:10" s="1" customFormat="1" ht="22.5" x14ac:dyDescent="0.2">
      <c r="A253" s="18">
        <v>0.2</v>
      </c>
      <c r="B253" s="19">
        <f t="shared" si="40"/>
        <v>2.5118864315095812E-4</v>
      </c>
      <c r="C253" s="40">
        <f t="shared" ref="C253:I262" si="43">C150*C47</f>
        <v>0</v>
      </c>
      <c r="D253" s="35">
        <f t="shared" si="43"/>
        <v>0</v>
      </c>
      <c r="E253" s="35">
        <f t="shared" si="43"/>
        <v>0</v>
      </c>
      <c r="F253" s="35">
        <f t="shared" si="43"/>
        <v>0</v>
      </c>
      <c r="G253" s="35">
        <f t="shared" si="43"/>
        <v>145.77560282086836</v>
      </c>
      <c r="H253" s="35">
        <f t="shared" si="43"/>
        <v>145.77560282086836</v>
      </c>
      <c r="I253" s="35">
        <f t="shared" si="43"/>
        <v>145.77560282086836</v>
      </c>
      <c r="J253" s="33"/>
    </row>
    <row r="254" spans="1:10" s="1" customFormat="1" ht="22.5" x14ac:dyDescent="0.2">
      <c r="A254" s="18">
        <v>0.21</v>
      </c>
      <c r="B254" s="19">
        <f t="shared" si="40"/>
        <v>2.9512092266663868E-4</v>
      </c>
      <c r="C254" s="40">
        <f t="shared" si="43"/>
        <v>0</v>
      </c>
      <c r="D254" s="35">
        <f t="shared" si="43"/>
        <v>0</v>
      </c>
      <c r="E254" s="35">
        <f t="shared" si="43"/>
        <v>0</v>
      </c>
      <c r="F254" s="35">
        <f t="shared" si="43"/>
        <v>0</v>
      </c>
      <c r="G254" s="35">
        <f t="shared" si="43"/>
        <v>171.27139932407422</v>
      </c>
      <c r="H254" s="35">
        <f t="shared" si="43"/>
        <v>171.27139932407422</v>
      </c>
      <c r="I254" s="35">
        <f t="shared" si="43"/>
        <v>171.27139932407422</v>
      </c>
      <c r="J254" s="33"/>
    </row>
    <row r="255" spans="1:10" s="1" customFormat="1" ht="22.5" x14ac:dyDescent="0.2">
      <c r="A255" s="18">
        <v>0.22</v>
      </c>
      <c r="B255" s="19">
        <f t="shared" si="40"/>
        <v>3.4673685045253169E-4</v>
      </c>
      <c r="C255" s="40">
        <f t="shared" si="43"/>
        <v>0</v>
      </c>
      <c r="D255" s="35">
        <f t="shared" si="43"/>
        <v>0</v>
      </c>
      <c r="E255" s="35">
        <f t="shared" si="43"/>
        <v>0</v>
      </c>
      <c r="F255" s="35">
        <f t="shared" si="43"/>
        <v>0</v>
      </c>
      <c r="G255" s="35">
        <f t="shared" si="43"/>
        <v>201.22634829692655</v>
      </c>
      <c r="H255" s="35">
        <f t="shared" si="43"/>
        <v>201.22634829692655</v>
      </c>
      <c r="I255" s="35">
        <f t="shared" si="43"/>
        <v>201.22634829692655</v>
      </c>
      <c r="J255" s="33"/>
    </row>
    <row r="256" spans="1:10" s="1" customFormat="1" ht="22.5" x14ac:dyDescent="0.2">
      <c r="A256" s="18">
        <v>0.23</v>
      </c>
      <c r="B256" s="19">
        <f t="shared" si="40"/>
        <v>4.0738027780411282E-4</v>
      </c>
      <c r="C256" s="40">
        <f t="shared" si="43"/>
        <v>0</v>
      </c>
      <c r="D256" s="35">
        <f t="shared" si="43"/>
        <v>0</v>
      </c>
      <c r="E256" s="35">
        <f t="shared" si="43"/>
        <v>0</v>
      </c>
      <c r="F256" s="35">
        <f t="shared" si="43"/>
        <v>0</v>
      </c>
      <c r="G256" s="35">
        <f t="shared" si="43"/>
        <v>236.42034460346918</v>
      </c>
      <c r="H256" s="35">
        <f t="shared" si="43"/>
        <v>236.42034460346918</v>
      </c>
      <c r="I256" s="35">
        <f t="shared" si="43"/>
        <v>236.42034460346918</v>
      </c>
      <c r="J256" s="33"/>
    </row>
    <row r="257" spans="1:10" s="1" customFormat="1" ht="22.5" x14ac:dyDescent="0.2">
      <c r="A257" s="18">
        <v>0.24</v>
      </c>
      <c r="B257" s="19">
        <f t="shared" si="40"/>
        <v>4.7863009232263837E-4</v>
      </c>
      <c r="C257" s="40">
        <f t="shared" si="43"/>
        <v>0</v>
      </c>
      <c r="D257" s="35">
        <f t="shared" si="43"/>
        <v>0</v>
      </c>
      <c r="E257" s="35">
        <f t="shared" si="43"/>
        <v>0</v>
      </c>
      <c r="F257" s="35">
        <f t="shared" si="43"/>
        <v>0</v>
      </c>
      <c r="G257" s="35">
        <f t="shared" si="43"/>
        <v>277.76968481257688</v>
      </c>
      <c r="H257" s="35">
        <f t="shared" si="43"/>
        <v>277.76968481257688</v>
      </c>
      <c r="I257" s="35">
        <f t="shared" si="43"/>
        <v>277.76968481257688</v>
      </c>
      <c r="J257" s="33"/>
    </row>
    <row r="258" spans="1:10" s="1" customFormat="1" ht="22.5" x14ac:dyDescent="0.2">
      <c r="A258" s="18">
        <v>0.25</v>
      </c>
      <c r="B258" s="19">
        <f t="shared" si="40"/>
        <v>5.6234132519034921E-4</v>
      </c>
      <c r="C258" s="40">
        <f t="shared" si="43"/>
        <v>0</v>
      </c>
      <c r="D258" s="35">
        <f t="shared" si="43"/>
        <v>0</v>
      </c>
      <c r="E258" s="35">
        <f t="shared" si="43"/>
        <v>0</v>
      </c>
      <c r="F258" s="35">
        <f t="shared" si="43"/>
        <v>0</v>
      </c>
      <c r="G258" s="35">
        <f t="shared" si="43"/>
        <v>326.35092352262046</v>
      </c>
      <c r="H258" s="35">
        <f t="shared" si="43"/>
        <v>326.35092352262046</v>
      </c>
      <c r="I258" s="35">
        <f t="shared" si="43"/>
        <v>326.35092352262046</v>
      </c>
      <c r="J258" s="33"/>
    </row>
    <row r="259" spans="1:10" s="1" customFormat="1" ht="22.5" x14ac:dyDescent="0.2">
      <c r="A259" s="18">
        <v>0.26</v>
      </c>
      <c r="B259" s="19">
        <f t="shared" si="40"/>
        <v>6.6069344800759626E-4</v>
      </c>
      <c r="C259" s="40">
        <f t="shared" si="43"/>
        <v>0</v>
      </c>
      <c r="D259" s="35">
        <f t="shared" si="43"/>
        <v>0</v>
      </c>
      <c r="E259" s="35">
        <f t="shared" si="43"/>
        <v>0</v>
      </c>
      <c r="F259" s="35">
        <f t="shared" si="43"/>
        <v>0</v>
      </c>
      <c r="G259" s="35">
        <f t="shared" si="43"/>
        <v>383.42890209898411</v>
      </c>
      <c r="H259" s="35">
        <f t="shared" si="43"/>
        <v>383.42890209898411</v>
      </c>
      <c r="I259" s="35">
        <f t="shared" si="43"/>
        <v>383.42890209898411</v>
      </c>
      <c r="J259" s="33"/>
    </row>
    <row r="260" spans="1:10" s="1" customFormat="1" ht="22.5" x14ac:dyDescent="0.2">
      <c r="A260" s="18">
        <v>0.27</v>
      </c>
      <c r="B260" s="19">
        <f t="shared" si="40"/>
        <v>7.7624711662869226E-4</v>
      </c>
      <c r="C260" s="40">
        <f t="shared" si="43"/>
        <v>0</v>
      </c>
      <c r="D260" s="35">
        <f t="shared" si="43"/>
        <v>0</v>
      </c>
      <c r="E260" s="35">
        <f t="shared" si="43"/>
        <v>0</v>
      </c>
      <c r="F260" s="35">
        <f t="shared" si="43"/>
        <v>0</v>
      </c>
      <c r="G260" s="35">
        <f t="shared" si="43"/>
        <v>450.48967956924486</v>
      </c>
      <c r="H260" s="35">
        <f t="shared" si="43"/>
        <v>450.48967956924486</v>
      </c>
      <c r="I260" s="35">
        <f t="shared" si="43"/>
        <v>450.48967956924486</v>
      </c>
      <c r="J260" s="33"/>
    </row>
    <row r="261" spans="1:10" s="1" customFormat="1" ht="22.5" x14ac:dyDescent="0.2">
      <c r="A261" s="18">
        <v>0.28000000000000003</v>
      </c>
      <c r="B261" s="19">
        <f t="shared" si="40"/>
        <v>9.120108393559105E-4</v>
      </c>
      <c r="C261" s="40">
        <f t="shared" si="43"/>
        <v>0</v>
      </c>
      <c r="D261" s="35">
        <f t="shared" si="43"/>
        <v>0</v>
      </c>
      <c r="E261" s="35">
        <f t="shared" si="43"/>
        <v>0</v>
      </c>
      <c r="F261" s="35">
        <f t="shared" si="43"/>
        <v>0</v>
      </c>
      <c r="G261" s="35">
        <f t="shared" si="43"/>
        <v>529.27922305139805</v>
      </c>
      <c r="H261" s="35">
        <f t="shared" si="43"/>
        <v>529.27922305139805</v>
      </c>
      <c r="I261" s="35">
        <f t="shared" si="43"/>
        <v>529.27922305139805</v>
      </c>
      <c r="J261" s="33"/>
    </row>
    <row r="262" spans="1:10" s="1" customFormat="1" ht="22.5" x14ac:dyDescent="0.2">
      <c r="A262" s="18">
        <v>0.28999999999999998</v>
      </c>
      <c r="B262" s="19">
        <f t="shared" si="40"/>
        <v>1.0715193052376066E-3</v>
      </c>
      <c r="C262" s="40">
        <f t="shared" si="43"/>
        <v>0</v>
      </c>
      <c r="D262" s="35">
        <f t="shared" si="43"/>
        <v>0</v>
      </c>
      <c r="E262" s="35">
        <f t="shared" si="43"/>
        <v>0</v>
      </c>
      <c r="F262" s="35">
        <f t="shared" si="43"/>
        <v>0</v>
      </c>
      <c r="G262" s="35">
        <f t="shared" si="43"/>
        <v>621.84886504338112</v>
      </c>
      <c r="H262" s="35">
        <f t="shared" si="43"/>
        <v>621.84886504338112</v>
      </c>
      <c r="I262" s="35">
        <f t="shared" si="43"/>
        <v>621.84886504338112</v>
      </c>
      <c r="J262" s="33"/>
    </row>
    <row r="263" spans="1:10" s="1" customFormat="1" ht="22.5" x14ac:dyDescent="0.2">
      <c r="A263" s="18">
        <v>0.3</v>
      </c>
      <c r="B263" s="19">
        <f t="shared" si="40"/>
        <v>1.2589254117941677E-3</v>
      </c>
      <c r="C263" s="40">
        <f t="shared" ref="C263:I272" si="44">C160*C57</f>
        <v>0</v>
      </c>
      <c r="D263" s="35">
        <f t="shared" si="44"/>
        <v>0</v>
      </c>
      <c r="E263" s="35">
        <f t="shared" si="44"/>
        <v>0</v>
      </c>
      <c r="F263" s="35">
        <f t="shared" si="44"/>
        <v>0</v>
      </c>
      <c r="G263" s="35">
        <f t="shared" si="44"/>
        <v>730.60871108139008</v>
      </c>
      <c r="H263" s="35">
        <f t="shared" si="44"/>
        <v>730.60871108139008</v>
      </c>
      <c r="I263" s="35">
        <f t="shared" si="44"/>
        <v>730.60871108139008</v>
      </c>
      <c r="J263" s="33"/>
    </row>
    <row r="264" spans="1:10" s="1" customFormat="1" ht="22.5" x14ac:dyDescent="0.2">
      <c r="A264" s="18">
        <v>0.31</v>
      </c>
      <c r="B264" s="19">
        <f t="shared" si="40"/>
        <v>1.4791083881682085E-3</v>
      </c>
      <c r="C264" s="40">
        <f t="shared" si="44"/>
        <v>0</v>
      </c>
      <c r="D264" s="35">
        <f t="shared" si="44"/>
        <v>0</v>
      </c>
      <c r="E264" s="35">
        <f t="shared" si="44"/>
        <v>0</v>
      </c>
      <c r="F264" s="35">
        <f t="shared" si="44"/>
        <v>0</v>
      </c>
      <c r="G264" s="35">
        <f t="shared" si="44"/>
        <v>858.39038826704655</v>
      </c>
      <c r="H264" s="35">
        <f t="shared" si="44"/>
        <v>858.39038826704655</v>
      </c>
      <c r="I264" s="35">
        <f t="shared" si="44"/>
        <v>858.39038826704655</v>
      </c>
      <c r="J264" s="33"/>
    </row>
    <row r="265" spans="1:10" s="1" customFormat="1" ht="22.5" x14ac:dyDescent="0.2">
      <c r="A265" s="18">
        <v>0.32</v>
      </c>
      <c r="B265" s="19">
        <f t="shared" ref="B265:B296" si="45">EsMin*(EsMax/EsMin)^$A265</f>
        <v>1.7378008287493754E-3</v>
      </c>
      <c r="C265" s="40">
        <f t="shared" si="44"/>
        <v>0</v>
      </c>
      <c r="D265" s="35">
        <f t="shared" si="44"/>
        <v>0</v>
      </c>
      <c r="E265" s="35">
        <f t="shared" si="44"/>
        <v>0</v>
      </c>
      <c r="F265" s="35">
        <f t="shared" si="44"/>
        <v>0</v>
      </c>
      <c r="G265" s="35">
        <f t="shared" si="44"/>
        <v>1008.5207683585456</v>
      </c>
      <c r="H265" s="35">
        <f t="shared" si="44"/>
        <v>1008.5207683585456</v>
      </c>
      <c r="I265" s="35">
        <f t="shared" si="44"/>
        <v>1008.5207683585456</v>
      </c>
      <c r="J265" s="33"/>
    </row>
    <row r="266" spans="1:10" s="1" customFormat="1" ht="22.5" x14ac:dyDescent="0.2">
      <c r="A266" s="18">
        <v>0.33</v>
      </c>
      <c r="B266" s="19">
        <f t="shared" si="45"/>
        <v>2.0417379446695297E-3</v>
      </c>
      <c r="C266" s="40">
        <f t="shared" si="44"/>
        <v>0</v>
      </c>
      <c r="D266" s="35">
        <f t="shared" si="44"/>
        <v>0</v>
      </c>
      <c r="E266" s="35">
        <f t="shared" si="44"/>
        <v>0</v>
      </c>
      <c r="F266" s="35">
        <f t="shared" si="44"/>
        <v>0</v>
      </c>
      <c r="G266" s="35">
        <f t="shared" si="44"/>
        <v>1184.9085848501909</v>
      </c>
      <c r="H266" s="35">
        <f t="shared" si="44"/>
        <v>1184.9085848501909</v>
      </c>
      <c r="I266" s="35">
        <f t="shared" si="44"/>
        <v>1184.9085848501909</v>
      </c>
      <c r="J266" s="33"/>
    </row>
    <row r="267" spans="1:10" s="1" customFormat="1" ht="22.5" x14ac:dyDescent="0.2">
      <c r="A267" s="18">
        <v>0.34</v>
      </c>
      <c r="B267" s="19">
        <f t="shared" si="45"/>
        <v>2.3988329190194912E-3</v>
      </c>
      <c r="C267" s="40">
        <f t="shared" si="44"/>
        <v>0</v>
      </c>
      <c r="D267" s="35">
        <f t="shared" si="44"/>
        <v>0</v>
      </c>
      <c r="E267" s="35">
        <f t="shared" si="44"/>
        <v>0</v>
      </c>
      <c r="F267" s="35">
        <f t="shared" si="44"/>
        <v>0</v>
      </c>
      <c r="G267" s="35">
        <f t="shared" si="44"/>
        <v>1392.1461991673477</v>
      </c>
      <c r="H267" s="35">
        <f t="shared" si="44"/>
        <v>1392.1461991673477</v>
      </c>
      <c r="I267" s="35">
        <f t="shared" si="44"/>
        <v>1392.1461991673477</v>
      </c>
      <c r="J267" s="33"/>
    </row>
    <row r="268" spans="1:10" s="1" customFormat="1" ht="22.5" x14ac:dyDescent="0.2">
      <c r="A268" s="18">
        <v>0.35</v>
      </c>
      <c r="B268" s="19">
        <f t="shared" si="45"/>
        <v>2.8183829312644535E-3</v>
      </c>
      <c r="C268" s="40">
        <f t="shared" si="44"/>
        <v>0</v>
      </c>
      <c r="D268" s="35">
        <f t="shared" si="44"/>
        <v>0</v>
      </c>
      <c r="E268" s="35">
        <f t="shared" si="44"/>
        <v>0</v>
      </c>
      <c r="F268" s="35">
        <f t="shared" si="44"/>
        <v>0</v>
      </c>
      <c r="G268" s="35">
        <f t="shared" si="44"/>
        <v>1635.6291655200757</v>
      </c>
      <c r="H268" s="35">
        <f t="shared" si="44"/>
        <v>1635.6291655200757</v>
      </c>
      <c r="I268" s="35">
        <f t="shared" si="44"/>
        <v>1635.6291655200757</v>
      </c>
      <c r="J268" s="33"/>
    </row>
    <row r="269" spans="1:10" s="1" customFormat="1" ht="22.5" x14ac:dyDescent="0.2">
      <c r="A269" s="18">
        <v>0.36</v>
      </c>
      <c r="B269" s="19">
        <f t="shared" si="45"/>
        <v>3.3113112148259109E-3</v>
      </c>
      <c r="C269" s="40">
        <f t="shared" si="44"/>
        <v>0</v>
      </c>
      <c r="D269" s="35">
        <f t="shared" si="44"/>
        <v>0</v>
      </c>
      <c r="E269" s="35">
        <f t="shared" si="44"/>
        <v>0</v>
      </c>
      <c r="F269" s="35">
        <f t="shared" si="44"/>
        <v>0</v>
      </c>
      <c r="G269" s="35">
        <f t="shared" si="44"/>
        <v>1921.6967073573205</v>
      </c>
      <c r="H269" s="35">
        <f t="shared" si="44"/>
        <v>1921.6967073573205</v>
      </c>
      <c r="I269" s="35">
        <f t="shared" si="44"/>
        <v>1921.6967073573205</v>
      </c>
      <c r="J269" s="33"/>
    </row>
    <row r="270" spans="1:10" s="1" customFormat="1" ht="22.5" x14ac:dyDescent="0.2">
      <c r="A270" s="18">
        <v>0.37</v>
      </c>
      <c r="B270" s="19">
        <f t="shared" si="45"/>
        <v>3.8904514499428066E-3</v>
      </c>
      <c r="C270" s="40">
        <f t="shared" si="44"/>
        <v>0</v>
      </c>
      <c r="D270" s="35">
        <f t="shared" si="44"/>
        <v>0</v>
      </c>
      <c r="E270" s="35">
        <f t="shared" si="44"/>
        <v>0</v>
      </c>
      <c r="F270" s="35">
        <f t="shared" si="44"/>
        <v>0</v>
      </c>
      <c r="G270" s="35">
        <f t="shared" si="44"/>
        <v>2257.7967628094602</v>
      </c>
      <c r="H270" s="35">
        <f t="shared" si="44"/>
        <v>2257.7967628094602</v>
      </c>
      <c r="I270" s="35">
        <f t="shared" si="44"/>
        <v>2257.7967628094602</v>
      </c>
      <c r="J270" s="33"/>
    </row>
    <row r="271" spans="1:10" s="1" customFormat="1" ht="22.5" x14ac:dyDescent="0.2">
      <c r="A271" s="18">
        <v>0.38</v>
      </c>
      <c r="B271" s="19">
        <f t="shared" si="45"/>
        <v>4.5708818961487522E-3</v>
      </c>
      <c r="C271" s="40">
        <f t="shared" si="44"/>
        <v>0</v>
      </c>
      <c r="D271" s="35">
        <f t="shared" si="44"/>
        <v>0</v>
      </c>
      <c r="E271" s="35">
        <f t="shared" si="44"/>
        <v>0</v>
      </c>
      <c r="F271" s="35">
        <f t="shared" si="44"/>
        <v>0</v>
      </c>
      <c r="G271" s="35">
        <f t="shared" si="44"/>
        <v>2652.6798961752211</v>
      </c>
      <c r="H271" s="35">
        <f t="shared" si="44"/>
        <v>2652.6798961752211</v>
      </c>
      <c r="I271" s="35">
        <f t="shared" si="44"/>
        <v>2652.6798961752211</v>
      </c>
      <c r="J271" s="33"/>
    </row>
    <row r="272" spans="1:10" s="1" customFormat="1" ht="22.5" x14ac:dyDescent="0.2">
      <c r="A272" s="18">
        <v>0.39</v>
      </c>
      <c r="B272" s="19">
        <f t="shared" si="45"/>
        <v>5.3703179637025304E-3</v>
      </c>
      <c r="C272" s="40">
        <f t="shared" si="44"/>
        <v>0</v>
      </c>
      <c r="D272" s="35">
        <f t="shared" si="44"/>
        <v>0</v>
      </c>
      <c r="E272" s="35">
        <f t="shared" si="44"/>
        <v>0</v>
      </c>
      <c r="F272" s="35">
        <f t="shared" si="44"/>
        <v>0</v>
      </c>
      <c r="G272" s="35">
        <f t="shared" si="44"/>
        <v>3116.6271240535125</v>
      </c>
      <c r="H272" s="35">
        <f t="shared" si="44"/>
        <v>3116.6271240535125</v>
      </c>
      <c r="I272" s="35">
        <f t="shared" si="44"/>
        <v>3116.6271240535125</v>
      </c>
      <c r="J272" s="33"/>
    </row>
    <row r="273" spans="1:10" s="1" customFormat="1" ht="22.5" x14ac:dyDescent="0.2">
      <c r="A273" s="18">
        <v>0.4</v>
      </c>
      <c r="B273" s="19">
        <f t="shared" si="45"/>
        <v>6.3095734448019381E-3</v>
      </c>
      <c r="C273" s="40">
        <f t="shared" ref="C273:I282" si="46">C170*C67</f>
        <v>0</v>
      </c>
      <c r="D273" s="35">
        <f t="shared" si="46"/>
        <v>0</v>
      </c>
      <c r="E273" s="35">
        <f t="shared" si="46"/>
        <v>0</v>
      </c>
      <c r="F273" s="35">
        <f t="shared" si="46"/>
        <v>0</v>
      </c>
      <c r="G273" s="35">
        <f t="shared" si="46"/>
        <v>3661.7175877086906</v>
      </c>
      <c r="H273" s="35">
        <f t="shared" si="46"/>
        <v>3661.7175877086906</v>
      </c>
      <c r="I273" s="35">
        <f t="shared" si="46"/>
        <v>3661.7175877086906</v>
      </c>
      <c r="J273" s="33"/>
    </row>
    <row r="274" spans="1:10" s="1" customFormat="1" ht="22.5" x14ac:dyDescent="0.2">
      <c r="A274" s="18">
        <v>0.41</v>
      </c>
      <c r="B274" s="19">
        <f t="shared" si="45"/>
        <v>7.4131024130091767E-3</v>
      </c>
      <c r="C274" s="40">
        <f t="shared" si="46"/>
        <v>0</v>
      </c>
      <c r="D274" s="35">
        <f t="shared" si="46"/>
        <v>0</v>
      </c>
      <c r="E274" s="35">
        <f t="shared" si="46"/>
        <v>0</v>
      </c>
      <c r="F274" s="35">
        <f t="shared" si="46"/>
        <v>0</v>
      </c>
      <c r="G274" s="35">
        <f t="shared" si="46"/>
        <v>4302.14304067801</v>
      </c>
      <c r="H274" s="35">
        <f t="shared" si="46"/>
        <v>4302.14304067801</v>
      </c>
      <c r="I274" s="35">
        <f t="shared" si="46"/>
        <v>4302.14304067801</v>
      </c>
      <c r="J274" s="33"/>
    </row>
    <row r="275" spans="1:10" s="1" customFormat="1" ht="22.5" x14ac:dyDescent="0.2">
      <c r="A275" s="18">
        <v>0.42</v>
      </c>
      <c r="B275" s="19">
        <f t="shared" si="45"/>
        <v>8.7096358995608098E-3</v>
      </c>
      <c r="C275" s="40">
        <f t="shared" si="46"/>
        <v>0</v>
      </c>
      <c r="D275" s="35">
        <f t="shared" si="46"/>
        <v>0</v>
      </c>
      <c r="E275" s="35">
        <f t="shared" si="46"/>
        <v>0</v>
      </c>
      <c r="F275" s="35">
        <f t="shared" si="46"/>
        <v>0</v>
      </c>
      <c r="G275" s="35">
        <f t="shared" si="46"/>
        <v>5054.5773394927082</v>
      </c>
      <c r="H275" s="35">
        <f t="shared" si="46"/>
        <v>5054.5773394927082</v>
      </c>
      <c r="I275" s="35">
        <f t="shared" si="46"/>
        <v>5054.5773394927082</v>
      </c>
      <c r="J275" s="33"/>
    </row>
    <row r="276" spans="1:10" s="1" customFormat="1" ht="22.5" x14ac:dyDescent="0.2">
      <c r="A276" s="18">
        <v>0.43</v>
      </c>
      <c r="B276" s="19">
        <f t="shared" si="45"/>
        <v>1.0232929922807547E-2</v>
      </c>
      <c r="C276" s="40">
        <f t="shared" si="46"/>
        <v>0</v>
      </c>
      <c r="D276" s="35">
        <f t="shared" si="46"/>
        <v>0</v>
      </c>
      <c r="E276" s="35">
        <f t="shared" si="46"/>
        <v>0</v>
      </c>
      <c r="F276" s="35">
        <f t="shared" si="46"/>
        <v>0</v>
      </c>
      <c r="G276" s="35">
        <f t="shared" si="46"/>
        <v>5938.6105574227358</v>
      </c>
      <c r="H276" s="35">
        <f t="shared" si="46"/>
        <v>5938.6105574227358</v>
      </c>
      <c r="I276" s="35">
        <f t="shared" si="46"/>
        <v>5938.6105574227358</v>
      </c>
      <c r="J276" s="33"/>
    </row>
    <row r="277" spans="1:10" s="1" customFormat="1" ht="22.5" x14ac:dyDescent="0.2">
      <c r="A277" s="18">
        <v>0.44</v>
      </c>
      <c r="B277" s="19">
        <f t="shared" si="45"/>
        <v>1.2022644346174128E-2</v>
      </c>
      <c r="C277" s="40">
        <f t="shared" si="46"/>
        <v>0</v>
      </c>
      <c r="D277" s="35">
        <f t="shared" si="46"/>
        <v>0</v>
      </c>
      <c r="E277" s="35">
        <f t="shared" si="46"/>
        <v>0</v>
      </c>
      <c r="F277" s="35">
        <f t="shared" si="46"/>
        <v>0</v>
      </c>
      <c r="G277" s="35">
        <f t="shared" si="46"/>
        <v>6977.2590236540454</v>
      </c>
      <c r="H277" s="35">
        <f t="shared" si="46"/>
        <v>6977.2590236540454</v>
      </c>
      <c r="I277" s="35">
        <f t="shared" si="46"/>
        <v>6977.2590236540454</v>
      </c>
      <c r="J277" s="33"/>
    </row>
    <row r="278" spans="1:10" s="1" customFormat="1" ht="22.5" x14ac:dyDescent="0.2">
      <c r="A278" s="18">
        <v>0.45</v>
      </c>
      <c r="B278" s="19">
        <f t="shared" si="45"/>
        <v>1.4125375446227545E-2</v>
      </c>
      <c r="C278" s="40">
        <f t="shared" si="46"/>
        <v>0</v>
      </c>
      <c r="D278" s="35">
        <f t="shared" si="46"/>
        <v>0</v>
      </c>
      <c r="E278" s="35">
        <f t="shared" si="46"/>
        <v>0</v>
      </c>
      <c r="F278" s="35">
        <f t="shared" si="46"/>
        <v>0</v>
      </c>
      <c r="G278" s="35">
        <f t="shared" si="46"/>
        <v>8197.5645670709091</v>
      </c>
      <c r="H278" s="35">
        <f t="shared" si="46"/>
        <v>8197.5645670709091</v>
      </c>
      <c r="I278" s="35">
        <f t="shared" si="46"/>
        <v>8197.5645670709091</v>
      </c>
      <c r="J278" s="33"/>
    </row>
    <row r="279" spans="1:10" s="1" customFormat="1" ht="22.5" x14ac:dyDescent="0.2">
      <c r="A279" s="18">
        <v>0.46</v>
      </c>
      <c r="B279" s="19">
        <f t="shared" si="45"/>
        <v>1.6595869074375613E-2</v>
      </c>
      <c r="C279" s="40">
        <f t="shared" si="46"/>
        <v>0</v>
      </c>
      <c r="D279" s="35">
        <f t="shared" si="46"/>
        <v>0</v>
      </c>
      <c r="E279" s="35">
        <f t="shared" si="46"/>
        <v>0</v>
      </c>
      <c r="F279" s="35">
        <f t="shared" si="46"/>
        <v>0</v>
      </c>
      <c r="G279" s="35">
        <f t="shared" si="46"/>
        <v>9631.2985663105337</v>
      </c>
      <c r="H279" s="35">
        <f t="shared" si="46"/>
        <v>9631.2985663105337</v>
      </c>
      <c r="I279" s="35">
        <f t="shared" si="46"/>
        <v>9631.2985663105337</v>
      </c>
      <c r="J279" s="33"/>
    </row>
    <row r="280" spans="1:10" s="1" customFormat="1" ht="22.5" x14ac:dyDescent="0.2">
      <c r="A280" s="18">
        <v>0.47</v>
      </c>
      <c r="B280" s="19">
        <f t="shared" si="45"/>
        <v>1.9498445997580448E-2</v>
      </c>
      <c r="C280" s="40">
        <f t="shared" si="46"/>
        <v>0</v>
      </c>
      <c r="D280" s="35">
        <f t="shared" si="46"/>
        <v>0</v>
      </c>
      <c r="E280" s="35">
        <f t="shared" si="46"/>
        <v>0</v>
      </c>
      <c r="F280" s="35">
        <f t="shared" si="46"/>
        <v>0</v>
      </c>
      <c r="G280" s="35">
        <f t="shared" si="46"/>
        <v>11315.789136450836</v>
      </c>
      <c r="H280" s="35">
        <f t="shared" si="46"/>
        <v>11315.789136450836</v>
      </c>
      <c r="I280" s="35">
        <f t="shared" si="46"/>
        <v>11315.789136450836</v>
      </c>
      <c r="J280" s="33"/>
    </row>
    <row r="281" spans="1:10" s="1" customFormat="1" ht="22.5" x14ac:dyDescent="0.2">
      <c r="A281" s="18">
        <v>0.48</v>
      </c>
      <c r="B281" s="19">
        <f t="shared" si="45"/>
        <v>2.2908676527677727E-2</v>
      </c>
      <c r="C281" s="40">
        <f t="shared" si="46"/>
        <v>0</v>
      </c>
      <c r="D281" s="35">
        <f t="shared" si="46"/>
        <v>0</v>
      </c>
      <c r="E281" s="35">
        <f t="shared" si="46"/>
        <v>0</v>
      </c>
      <c r="F281" s="35">
        <f t="shared" si="46"/>
        <v>0</v>
      </c>
      <c r="G281" s="35">
        <f t="shared" si="46"/>
        <v>13294.892988627378</v>
      </c>
      <c r="H281" s="35">
        <f t="shared" si="46"/>
        <v>13294.892988627378</v>
      </c>
      <c r="I281" s="35">
        <f t="shared" si="46"/>
        <v>13294.892988627378</v>
      </c>
      <c r="J281" s="33"/>
    </row>
    <row r="282" spans="1:10" s="1" customFormat="1" ht="22.5" x14ac:dyDescent="0.2">
      <c r="A282" s="18">
        <v>0.49</v>
      </c>
      <c r="B282" s="19">
        <f t="shared" si="45"/>
        <v>2.6915348039269163E-2</v>
      </c>
      <c r="C282" s="40">
        <f t="shared" si="46"/>
        <v>0</v>
      </c>
      <c r="D282" s="35">
        <f t="shared" si="46"/>
        <v>0</v>
      </c>
      <c r="E282" s="35">
        <f t="shared" si="46"/>
        <v>0</v>
      </c>
      <c r="F282" s="35">
        <f t="shared" si="46"/>
        <v>0</v>
      </c>
      <c r="G282" s="35">
        <f t="shared" si="46"/>
        <v>15620.137265521009</v>
      </c>
      <c r="H282" s="35">
        <f t="shared" si="46"/>
        <v>15620.137265521009</v>
      </c>
      <c r="I282" s="35">
        <f t="shared" si="46"/>
        <v>15620.137265521009</v>
      </c>
      <c r="J282" s="33"/>
    </row>
    <row r="283" spans="1:10" s="1" customFormat="1" ht="22.5" x14ac:dyDescent="0.2">
      <c r="A283" s="18">
        <v>0.5</v>
      </c>
      <c r="B283" s="19">
        <f t="shared" si="45"/>
        <v>3.1622776601683798E-2</v>
      </c>
      <c r="C283" s="40">
        <f t="shared" ref="C283:I292" si="47">C180*C77</f>
        <v>0</v>
      </c>
      <c r="D283" s="35">
        <f t="shared" si="47"/>
        <v>0</v>
      </c>
      <c r="E283" s="35">
        <f t="shared" si="47"/>
        <v>0</v>
      </c>
      <c r="F283" s="35">
        <f t="shared" si="47"/>
        <v>0</v>
      </c>
      <c r="G283" s="35">
        <f t="shared" si="47"/>
        <v>18352.061081080461</v>
      </c>
      <c r="H283" s="35">
        <f t="shared" si="47"/>
        <v>18352.061081080461</v>
      </c>
      <c r="I283" s="35">
        <f t="shared" si="47"/>
        <v>18352.061081080461</v>
      </c>
      <c r="J283" s="33"/>
    </row>
    <row r="284" spans="1:10" s="1" customFormat="1" ht="22.5" x14ac:dyDescent="0.2">
      <c r="A284" s="18">
        <v>0.51</v>
      </c>
      <c r="B284" s="19">
        <f t="shared" si="45"/>
        <v>3.715352290971724E-2</v>
      </c>
      <c r="C284" s="40">
        <f t="shared" si="47"/>
        <v>0</v>
      </c>
      <c r="D284" s="35">
        <f t="shared" si="47"/>
        <v>0</v>
      </c>
      <c r="E284" s="35">
        <f t="shared" si="47"/>
        <v>0</v>
      </c>
      <c r="F284" s="35">
        <f t="shared" si="47"/>
        <v>0</v>
      </c>
      <c r="G284" s="35">
        <f t="shared" si="47"/>
        <v>21561.791692262319</v>
      </c>
      <c r="H284" s="35">
        <f t="shared" si="47"/>
        <v>21561.791692262319</v>
      </c>
      <c r="I284" s="35">
        <f t="shared" si="47"/>
        <v>21561.791692262319</v>
      </c>
      <c r="J284" s="33"/>
    </row>
    <row r="285" spans="1:10" s="1" customFormat="1" ht="22.5" x14ac:dyDescent="0.2">
      <c r="A285" s="18">
        <v>0.52</v>
      </c>
      <c r="B285" s="19">
        <f t="shared" si="45"/>
        <v>4.3651583224016632E-2</v>
      </c>
      <c r="C285" s="40">
        <f t="shared" si="47"/>
        <v>0</v>
      </c>
      <c r="D285" s="35">
        <f t="shared" si="47"/>
        <v>0</v>
      </c>
      <c r="E285" s="35">
        <f t="shared" si="47"/>
        <v>0</v>
      </c>
      <c r="F285" s="35">
        <f t="shared" si="47"/>
        <v>0</v>
      </c>
      <c r="G285" s="35">
        <f t="shared" si="47"/>
        <v>25332.896339354491</v>
      </c>
      <c r="H285" s="35">
        <f t="shared" si="47"/>
        <v>25332.896339354491</v>
      </c>
      <c r="I285" s="35">
        <f t="shared" si="47"/>
        <v>25298.940938266376</v>
      </c>
      <c r="J285" s="33"/>
    </row>
    <row r="286" spans="1:10" s="1" customFormat="1" ht="22.5" x14ac:dyDescent="0.2">
      <c r="A286" s="18">
        <v>0.53</v>
      </c>
      <c r="B286" s="19">
        <f t="shared" si="45"/>
        <v>5.1286138399136497E-2</v>
      </c>
      <c r="C286" s="40">
        <f t="shared" si="47"/>
        <v>0</v>
      </c>
      <c r="D286" s="35">
        <f t="shared" si="47"/>
        <v>0</v>
      </c>
      <c r="E286" s="35">
        <f t="shared" si="47"/>
        <v>0</v>
      </c>
      <c r="F286" s="35">
        <f t="shared" si="47"/>
        <v>0</v>
      </c>
      <c r="G286" s="35">
        <f t="shared" si="47"/>
        <v>29763.557968644134</v>
      </c>
      <c r="H286" s="35">
        <f t="shared" si="47"/>
        <v>29763.557968644134</v>
      </c>
      <c r="I286" s="35">
        <f t="shared" si="47"/>
        <v>25400.897235534456</v>
      </c>
      <c r="J286" s="33"/>
    </row>
    <row r="287" spans="1:10" s="1" customFormat="1" ht="22.5" x14ac:dyDescent="0.2">
      <c r="A287" s="18">
        <v>0.54</v>
      </c>
      <c r="B287" s="19">
        <f t="shared" si="45"/>
        <v>6.0255958607435857E-2</v>
      </c>
      <c r="C287" s="40">
        <f t="shared" si="47"/>
        <v>0</v>
      </c>
      <c r="D287" s="35">
        <f t="shared" si="47"/>
        <v>0</v>
      </c>
      <c r="E287" s="35">
        <f t="shared" si="47"/>
        <v>0</v>
      </c>
      <c r="F287" s="35">
        <f t="shared" si="47"/>
        <v>0</v>
      </c>
      <c r="G287" s="35">
        <f t="shared" si="47"/>
        <v>34969.131483660982</v>
      </c>
      <c r="H287" s="35">
        <f t="shared" si="47"/>
        <v>34969.131483660982</v>
      </c>
      <c r="I287" s="35">
        <f t="shared" si="47"/>
        <v>25488.325734540824</v>
      </c>
      <c r="J287" s="33"/>
    </row>
    <row r="288" spans="1:10" s="1" customFormat="1" ht="22.5" x14ac:dyDescent="0.2">
      <c r="A288" s="18">
        <v>0.55000000000000004</v>
      </c>
      <c r="B288" s="19">
        <f t="shared" si="45"/>
        <v>7.079457843841383E-2</v>
      </c>
      <c r="C288" s="40">
        <f t="shared" si="47"/>
        <v>0</v>
      </c>
      <c r="D288" s="35">
        <f t="shared" si="47"/>
        <v>0</v>
      </c>
      <c r="E288" s="35">
        <f t="shared" si="47"/>
        <v>0</v>
      </c>
      <c r="F288" s="35">
        <f t="shared" si="47"/>
        <v>0</v>
      </c>
      <c r="G288" s="35">
        <f t="shared" si="47"/>
        <v>41085.147078512178</v>
      </c>
      <c r="H288" s="35">
        <f t="shared" si="47"/>
        <v>41085.147078512178</v>
      </c>
      <c r="I288" s="35">
        <f t="shared" si="47"/>
        <v>25563.214976947169</v>
      </c>
      <c r="J288" s="33"/>
    </row>
    <row r="289" spans="1:10" s="1" customFormat="1" ht="22.5" x14ac:dyDescent="0.2">
      <c r="A289" s="18">
        <v>0.56000000000000005</v>
      </c>
      <c r="B289" s="19">
        <f t="shared" si="45"/>
        <v>8.3176377110267249E-2</v>
      </c>
      <c r="C289" s="40">
        <f t="shared" si="47"/>
        <v>0</v>
      </c>
      <c r="D289" s="35">
        <f t="shared" si="47"/>
        <v>0</v>
      </c>
      <c r="E289" s="35">
        <f t="shared" si="47"/>
        <v>0</v>
      </c>
      <c r="F289" s="35">
        <f t="shared" si="47"/>
        <v>0</v>
      </c>
      <c r="G289" s="35">
        <f t="shared" si="47"/>
        <v>48270.838846874976</v>
      </c>
      <c r="H289" s="35">
        <f t="shared" si="47"/>
        <v>48270.838846874976</v>
      </c>
      <c r="I289" s="35">
        <f t="shared" si="47"/>
        <v>25627.303615028952</v>
      </c>
      <c r="J289" s="33"/>
    </row>
    <row r="290" spans="1:10" s="1" customFormat="1" ht="22.5" x14ac:dyDescent="0.2">
      <c r="A290" s="18">
        <v>0.56999999999999995</v>
      </c>
      <c r="B290" s="19">
        <f t="shared" si="45"/>
        <v>9.7723722095581E-2</v>
      </c>
      <c r="C290" s="40">
        <f t="shared" si="47"/>
        <v>0</v>
      </c>
      <c r="D290" s="35">
        <f t="shared" si="47"/>
        <v>0</v>
      </c>
      <c r="E290" s="35">
        <f t="shared" si="47"/>
        <v>0</v>
      </c>
      <c r="F290" s="35">
        <f t="shared" si="47"/>
        <v>0</v>
      </c>
      <c r="G290" s="35">
        <f t="shared" si="47"/>
        <v>56713.290536073335</v>
      </c>
      <c r="H290" s="35">
        <f t="shared" si="47"/>
        <v>56713.290536073335</v>
      </c>
      <c r="I290" s="35">
        <f t="shared" si="47"/>
        <v>25682.105588431492</v>
      </c>
      <c r="J290" s="33"/>
    </row>
    <row r="291" spans="1:10" s="1" customFormat="1" ht="22.5" x14ac:dyDescent="0.2">
      <c r="A291" s="18">
        <v>0.57999999999999996</v>
      </c>
      <c r="B291" s="19">
        <f t="shared" si="45"/>
        <v>0.11481536214968832</v>
      </c>
      <c r="C291" s="40">
        <f t="shared" si="47"/>
        <v>0</v>
      </c>
      <c r="D291" s="35">
        <f t="shared" si="47"/>
        <v>0</v>
      </c>
      <c r="E291" s="35">
        <f t="shared" si="47"/>
        <v>0</v>
      </c>
      <c r="F291" s="35">
        <f t="shared" si="47"/>
        <v>0</v>
      </c>
      <c r="G291" s="35">
        <f t="shared" si="47"/>
        <v>66632.306383407791</v>
      </c>
      <c r="H291" s="35">
        <f t="shared" si="47"/>
        <v>66632.306383407791</v>
      </c>
      <c r="I291" s="35">
        <f t="shared" si="47"/>
        <v>25728.934610299966</v>
      </c>
      <c r="J291" s="33"/>
    </row>
    <row r="292" spans="1:10" s="1" customFormat="1" ht="22.5" x14ac:dyDescent="0.2">
      <c r="A292" s="18">
        <v>0.59</v>
      </c>
      <c r="B292" s="19">
        <f t="shared" si="45"/>
        <v>0.1348962882591653</v>
      </c>
      <c r="C292" s="40">
        <f t="shared" si="47"/>
        <v>0</v>
      </c>
      <c r="D292" s="35">
        <f t="shared" si="47"/>
        <v>0</v>
      </c>
      <c r="E292" s="35">
        <f t="shared" si="47"/>
        <v>0</v>
      </c>
      <c r="F292" s="35">
        <f t="shared" si="47"/>
        <v>0</v>
      </c>
      <c r="G292" s="35">
        <f t="shared" si="47"/>
        <v>78286.133849847349</v>
      </c>
      <c r="H292" s="35">
        <f t="shared" si="47"/>
        <v>78286.133849847349</v>
      </c>
      <c r="I292" s="35">
        <f t="shared" si="47"/>
        <v>25768.927317175312</v>
      </c>
      <c r="J292" s="33"/>
    </row>
    <row r="293" spans="1:10" s="1" customFormat="1" ht="22.5" x14ac:dyDescent="0.2">
      <c r="A293" s="18">
        <v>0.6</v>
      </c>
      <c r="B293" s="19">
        <f t="shared" si="45"/>
        <v>0.15848931924611148</v>
      </c>
      <c r="C293" s="40">
        <f t="shared" ref="C293:I302" si="48">C190*C87</f>
        <v>0</v>
      </c>
      <c r="D293" s="35">
        <f t="shared" si="48"/>
        <v>0</v>
      </c>
      <c r="E293" s="35">
        <f t="shared" si="48"/>
        <v>0</v>
      </c>
      <c r="F293" s="35">
        <f t="shared" si="48"/>
        <v>0</v>
      </c>
      <c r="G293" s="35">
        <f t="shared" si="48"/>
        <v>91978.187245854511</v>
      </c>
      <c r="H293" s="35">
        <f t="shared" si="48"/>
        <v>91978.187245854511</v>
      </c>
      <c r="I293" s="35">
        <f t="shared" si="48"/>
        <v>25803.064705171746</v>
      </c>
      <c r="J293" s="33"/>
    </row>
    <row r="294" spans="1:10" s="1" customFormat="1" ht="22.5" x14ac:dyDescent="0.2">
      <c r="A294" s="18">
        <v>0.61</v>
      </c>
      <c r="B294" s="19">
        <f t="shared" si="45"/>
        <v>0.18620871366628677</v>
      </c>
      <c r="C294" s="40">
        <f t="shared" si="48"/>
        <v>0</v>
      </c>
      <c r="D294" s="35">
        <f t="shared" si="48"/>
        <v>0</v>
      </c>
      <c r="E294" s="35">
        <f t="shared" si="48"/>
        <v>0</v>
      </c>
      <c r="F294" s="35">
        <f t="shared" si="48"/>
        <v>0</v>
      </c>
      <c r="G294" s="35">
        <f t="shared" si="48"/>
        <v>108064.9473029246</v>
      </c>
      <c r="H294" s="35">
        <f t="shared" si="48"/>
        <v>108064.9473029246</v>
      </c>
      <c r="I294" s="35">
        <f t="shared" si="48"/>
        <v>25832.191668033429</v>
      </c>
      <c r="J294" s="33"/>
    </row>
    <row r="295" spans="1:10" s="1" customFormat="1" ht="22.5" x14ac:dyDescent="0.2">
      <c r="A295" s="18">
        <v>0.62</v>
      </c>
      <c r="B295" s="19">
        <f t="shared" si="45"/>
        <v>0.21877616239495551</v>
      </c>
      <c r="C295" s="40">
        <f t="shared" si="48"/>
        <v>0</v>
      </c>
      <c r="D295" s="35">
        <f t="shared" si="48"/>
        <v>0</v>
      </c>
      <c r="E295" s="35">
        <f t="shared" si="48"/>
        <v>0</v>
      </c>
      <c r="F295" s="35">
        <f t="shared" si="48"/>
        <v>0</v>
      </c>
      <c r="G295" s="35">
        <f t="shared" si="48"/>
        <v>126965.24236087535</v>
      </c>
      <c r="H295" s="35">
        <f t="shared" si="48"/>
        <v>109395.14633063253</v>
      </c>
      <c r="I295" s="35">
        <f t="shared" si="48"/>
        <v>25857.034587240421</v>
      </c>
      <c r="J295" s="33"/>
    </row>
    <row r="296" spans="1:10" s="1" customFormat="1" ht="22.5" x14ac:dyDescent="0.2">
      <c r="A296" s="18">
        <v>0.63</v>
      </c>
      <c r="B296" s="19">
        <f t="shared" si="45"/>
        <v>0.2570395782768865</v>
      </c>
      <c r="C296" s="40">
        <f t="shared" si="48"/>
        <v>0</v>
      </c>
      <c r="D296" s="35">
        <f t="shared" si="48"/>
        <v>0</v>
      </c>
      <c r="E296" s="35">
        <f t="shared" si="48"/>
        <v>0</v>
      </c>
      <c r="F296" s="35">
        <f t="shared" si="48"/>
        <v>0</v>
      </c>
      <c r="G296" s="35">
        <f t="shared" si="48"/>
        <v>149171.15281209716</v>
      </c>
      <c r="H296" s="35">
        <f t="shared" si="48"/>
        <v>109484.76429199555</v>
      </c>
      <c r="I296" s="35">
        <f t="shared" si="48"/>
        <v>25878.217014471677</v>
      </c>
      <c r="J296" s="33"/>
    </row>
    <row r="297" spans="1:10" s="1" customFormat="1" ht="22.5" x14ac:dyDescent="0.2">
      <c r="A297" s="18">
        <v>0.64</v>
      </c>
      <c r="B297" s="19">
        <f t="shared" ref="B297:B333" si="49">EsMin*(EsMax/EsMin)^$A297</f>
        <v>0.3019951720402016</v>
      </c>
      <c r="C297" s="40">
        <f t="shared" si="48"/>
        <v>0</v>
      </c>
      <c r="D297" s="35">
        <f t="shared" si="48"/>
        <v>0</v>
      </c>
      <c r="E297" s="35">
        <f t="shared" si="48"/>
        <v>0</v>
      </c>
      <c r="F297" s="35">
        <f t="shared" si="48"/>
        <v>0</v>
      </c>
      <c r="G297" s="35">
        <f t="shared" si="48"/>
        <v>175260.82270644375</v>
      </c>
      <c r="H297" s="35">
        <f t="shared" si="48"/>
        <v>109561.15730122819</v>
      </c>
      <c r="I297" s="35">
        <f t="shared" si="48"/>
        <v>25896.273543926665</v>
      </c>
      <c r="J297" s="33"/>
    </row>
    <row r="298" spans="1:10" s="1" customFormat="1" ht="22.5" x14ac:dyDescent="0.2">
      <c r="A298" s="18">
        <v>0.65</v>
      </c>
      <c r="B298" s="19">
        <f t="shared" si="49"/>
        <v>0.3548133892335758</v>
      </c>
      <c r="C298" s="40">
        <f t="shared" si="48"/>
        <v>0</v>
      </c>
      <c r="D298" s="35">
        <f t="shared" si="48"/>
        <v>0</v>
      </c>
      <c r="E298" s="35">
        <f t="shared" si="48"/>
        <v>0</v>
      </c>
      <c r="F298" s="35">
        <f t="shared" si="48"/>
        <v>0</v>
      </c>
      <c r="G298" s="35">
        <f t="shared" si="48"/>
        <v>205913.51207449136</v>
      </c>
      <c r="H298" s="35">
        <f t="shared" si="48"/>
        <v>109626.2623303319</v>
      </c>
      <c r="I298" s="35">
        <f t="shared" si="48"/>
        <v>25911.66200535118</v>
      </c>
      <c r="J298" s="33"/>
    </row>
    <row r="299" spans="1:10" s="1" customFormat="1" ht="22.5" x14ac:dyDescent="0.2">
      <c r="A299" s="18">
        <v>0.66</v>
      </c>
      <c r="B299" s="19">
        <f t="shared" si="49"/>
        <v>0.41686938347033553</v>
      </c>
      <c r="C299" s="40">
        <f t="shared" si="48"/>
        <v>0</v>
      </c>
      <c r="D299" s="35">
        <f t="shared" si="48"/>
        <v>0</v>
      </c>
      <c r="E299" s="35">
        <f t="shared" si="48"/>
        <v>0</v>
      </c>
      <c r="F299" s="35">
        <f t="shared" si="48"/>
        <v>0</v>
      </c>
      <c r="G299" s="35">
        <f t="shared" si="48"/>
        <v>241927.28186533105</v>
      </c>
      <c r="H299" s="35">
        <f t="shared" si="48"/>
        <v>109681.73668319696</v>
      </c>
      <c r="I299" s="35">
        <f t="shared" si="48"/>
        <v>25924.774125119282</v>
      </c>
      <c r="J299" s="33"/>
    </row>
    <row r="300" spans="1:10" s="1" customFormat="1" ht="22.5" x14ac:dyDescent="0.2">
      <c r="A300" s="18">
        <v>0.67</v>
      </c>
      <c r="B300" s="19">
        <f t="shared" si="49"/>
        <v>0.48977881936844692</v>
      </c>
      <c r="C300" s="40">
        <f t="shared" si="48"/>
        <v>0</v>
      </c>
      <c r="D300" s="35">
        <f t="shared" si="48"/>
        <v>0</v>
      </c>
      <c r="E300" s="35">
        <f t="shared" si="48"/>
        <v>0</v>
      </c>
      <c r="F300" s="35">
        <f t="shared" si="48"/>
        <v>0</v>
      </c>
      <c r="G300" s="35">
        <f t="shared" si="48"/>
        <v>284239.7719367441</v>
      </c>
      <c r="H300" s="35">
        <f t="shared" si="48"/>
        <v>109728.99726328248</v>
      </c>
      <c r="I300" s="35">
        <f t="shared" si="48"/>
        <v>25935.944807684948</v>
      </c>
      <c r="J300" s="33"/>
    </row>
    <row r="301" spans="1:10" s="1" customFormat="1" ht="22.5" x14ac:dyDescent="0.2">
      <c r="A301" s="18">
        <v>0.68</v>
      </c>
      <c r="B301" s="19">
        <f t="shared" si="49"/>
        <v>0.57543993733715737</v>
      </c>
      <c r="C301" s="40">
        <f t="shared" si="48"/>
        <v>0</v>
      </c>
      <c r="D301" s="35">
        <f t="shared" si="48"/>
        <v>0</v>
      </c>
      <c r="E301" s="35">
        <f t="shared" si="48"/>
        <v>0</v>
      </c>
      <c r="F301" s="35">
        <f t="shared" si="48"/>
        <v>0</v>
      </c>
      <c r="G301" s="35">
        <f t="shared" si="48"/>
        <v>333952.61306504998</v>
      </c>
      <c r="H301" s="35">
        <f t="shared" si="48"/>
        <v>109769.25463751193</v>
      </c>
      <c r="I301" s="35">
        <f t="shared" si="48"/>
        <v>25945.460187048277</v>
      </c>
      <c r="J301" s="33"/>
    </row>
    <row r="302" spans="1:10" s="1" customFormat="1" ht="22.5" x14ac:dyDescent="0.2">
      <c r="A302" s="18">
        <v>0.69</v>
      </c>
      <c r="B302" s="19">
        <f t="shared" si="49"/>
        <v>0.67608297539198181</v>
      </c>
      <c r="C302" s="40">
        <f t="shared" si="48"/>
        <v>0</v>
      </c>
      <c r="D302" s="35">
        <f t="shared" si="48"/>
        <v>0</v>
      </c>
      <c r="E302" s="35">
        <f t="shared" si="48"/>
        <v>0</v>
      </c>
      <c r="F302" s="35">
        <f t="shared" si="48"/>
        <v>0</v>
      </c>
      <c r="G302" s="35">
        <f t="shared" si="48"/>
        <v>392360.1085557937</v>
      </c>
      <c r="H302" s="35">
        <f t="shared" si="48"/>
        <v>109803.54249794332</v>
      </c>
      <c r="I302" s="35">
        <f t="shared" si="48"/>
        <v>25953.564590422968</v>
      </c>
      <c r="J302" s="33"/>
    </row>
    <row r="303" spans="1:10" s="1" customFormat="1" ht="22.5" x14ac:dyDescent="0.2">
      <c r="A303" s="18">
        <v>0.7</v>
      </c>
      <c r="B303" s="19">
        <f t="shared" si="49"/>
        <v>0.79432823472428116</v>
      </c>
      <c r="C303" s="40">
        <f t="shared" ref="C303:I312" si="50">C200*C97</f>
        <v>0</v>
      </c>
      <c r="D303" s="35">
        <f t="shared" si="50"/>
        <v>0</v>
      </c>
      <c r="E303" s="35">
        <f t="shared" si="50"/>
        <v>0</v>
      </c>
      <c r="F303" s="35">
        <f t="shared" si="50"/>
        <v>0</v>
      </c>
      <c r="G303" s="35">
        <f t="shared" si="50"/>
        <v>460982.93219801015</v>
      </c>
      <c r="H303" s="35">
        <f t="shared" si="50"/>
        <v>109832.74307950148</v>
      </c>
      <c r="I303" s="35">
        <f t="shared" si="50"/>
        <v>25960.466546063988</v>
      </c>
      <c r="J303" s="33"/>
    </row>
    <row r="304" spans="1:10" s="1" customFormat="1" ht="22.5" x14ac:dyDescent="0.2">
      <c r="A304" s="18">
        <v>0.71</v>
      </c>
      <c r="B304" s="19">
        <f t="shared" si="49"/>
        <v>0.93325430079699156</v>
      </c>
      <c r="C304" s="40">
        <f t="shared" si="50"/>
        <v>0</v>
      </c>
      <c r="D304" s="35">
        <f t="shared" si="50"/>
        <v>0</v>
      </c>
      <c r="E304" s="35">
        <f t="shared" si="50"/>
        <v>0</v>
      </c>
      <c r="F304" s="35">
        <f t="shared" si="50"/>
        <v>0</v>
      </c>
      <c r="G304" s="35">
        <f t="shared" si="50"/>
        <v>541607.71990829764</v>
      </c>
      <c r="H304" s="35">
        <f t="shared" si="50"/>
        <v>109857.60904301502</v>
      </c>
      <c r="I304" s="35">
        <f t="shared" si="50"/>
        <v>25966.343955621731</v>
      </c>
      <c r="J304" s="33"/>
    </row>
    <row r="305" spans="1:10" s="1" customFormat="1" ht="22.5" x14ac:dyDescent="0.2">
      <c r="A305" s="18">
        <v>0.72</v>
      </c>
      <c r="B305" s="19">
        <f t="shared" si="49"/>
        <v>1.0964781961431849</v>
      </c>
      <c r="C305" s="40">
        <f t="shared" si="50"/>
        <v>0</v>
      </c>
      <c r="D305" s="35">
        <f t="shared" si="50"/>
        <v>0</v>
      </c>
      <c r="E305" s="35">
        <f t="shared" si="50"/>
        <v>0</v>
      </c>
      <c r="F305" s="35">
        <f t="shared" si="50"/>
        <v>0</v>
      </c>
      <c r="G305" s="35">
        <f t="shared" si="50"/>
        <v>549393.91141001834</v>
      </c>
      <c r="H305" s="35">
        <f t="shared" si="50"/>
        <v>109878.78228200367</v>
      </c>
      <c r="I305" s="35">
        <f t="shared" si="50"/>
        <v>25971.348539382685</v>
      </c>
      <c r="J305" s="33"/>
    </row>
    <row r="306" spans="1:10" s="1" customFormat="1" ht="22.5" x14ac:dyDescent="0.2">
      <c r="A306" s="18">
        <v>0.73</v>
      </c>
      <c r="B306" s="19">
        <f t="shared" si="49"/>
        <v>1.2882495516931352</v>
      </c>
      <c r="C306" s="40">
        <f t="shared" si="50"/>
        <v>0</v>
      </c>
      <c r="D306" s="35">
        <f t="shared" si="50"/>
        <v>0</v>
      </c>
      <c r="E306" s="35">
        <f t="shared" si="50"/>
        <v>0</v>
      </c>
      <c r="F306" s="35">
        <f t="shared" si="50"/>
        <v>0</v>
      </c>
      <c r="G306" s="35">
        <f t="shared" si="50"/>
        <v>549484.05030871741</v>
      </c>
      <c r="H306" s="35">
        <f t="shared" si="50"/>
        <v>109896.81006174348</v>
      </c>
      <c r="I306" s="35">
        <f t="shared" si="50"/>
        <v>25975.609650957551</v>
      </c>
      <c r="J306" s="33"/>
    </row>
    <row r="307" spans="1:10" s="1" customFormat="1" ht="22.5" x14ac:dyDescent="0.2">
      <c r="A307" s="18">
        <v>0.74</v>
      </c>
      <c r="B307" s="19">
        <f t="shared" si="49"/>
        <v>1.5135612484362084</v>
      </c>
      <c r="C307" s="40">
        <f t="shared" si="50"/>
        <v>0</v>
      </c>
      <c r="D307" s="35">
        <f t="shared" si="50"/>
        <v>0</v>
      </c>
      <c r="E307" s="35">
        <f t="shared" si="50"/>
        <v>0</v>
      </c>
      <c r="F307" s="35">
        <f t="shared" si="50"/>
        <v>0</v>
      </c>
      <c r="G307" s="35">
        <f t="shared" si="50"/>
        <v>549560.79425863898</v>
      </c>
      <c r="H307" s="35">
        <f t="shared" si="50"/>
        <v>109912.1588517278</v>
      </c>
      <c r="I307" s="35">
        <f t="shared" si="50"/>
        <v>25979.237546772027</v>
      </c>
      <c r="J307" s="33"/>
    </row>
    <row r="308" spans="1:10" s="1" customFormat="1" ht="22.5" x14ac:dyDescent="0.2">
      <c r="A308" s="18">
        <v>0.75</v>
      </c>
      <c r="B308" s="19">
        <f t="shared" si="49"/>
        <v>1.7782794100389221</v>
      </c>
      <c r="C308" s="40">
        <f t="shared" si="50"/>
        <v>0</v>
      </c>
      <c r="D308" s="35">
        <f t="shared" si="50"/>
        <v>0</v>
      </c>
      <c r="E308" s="35">
        <f t="shared" si="50"/>
        <v>0</v>
      </c>
      <c r="F308" s="35">
        <f t="shared" si="50"/>
        <v>0</v>
      </c>
      <c r="G308" s="35">
        <f t="shared" si="50"/>
        <v>549626.13084338559</v>
      </c>
      <c r="H308" s="35">
        <f t="shared" si="50"/>
        <v>109925.22616867709</v>
      </c>
      <c r="I308" s="35">
        <f t="shared" si="50"/>
        <v>25982.32618532368</v>
      </c>
      <c r="J308" s="33"/>
    </row>
    <row r="309" spans="1:10" s="1" customFormat="1" ht="22.5" x14ac:dyDescent="0.2">
      <c r="A309" s="18">
        <v>0.76</v>
      </c>
      <c r="B309" s="19">
        <f t="shared" si="49"/>
        <v>2.089296130854041</v>
      </c>
      <c r="C309" s="40">
        <f t="shared" si="50"/>
        <v>0</v>
      </c>
      <c r="D309" s="35">
        <f t="shared" si="50"/>
        <v>0</v>
      </c>
      <c r="E309" s="35">
        <f t="shared" si="50"/>
        <v>0</v>
      </c>
      <c r="F309" s="35">
        <f t="shared" si="50"/>
        <v>0</v>
      </c>
      <c r="G309" s="35">
        <f t="shared" si="50"/>
        <v>549681.75353590585</v>
      </c>
      <c r="H309" s="35">
        <f t="shared" si="50"/>
        <v>109936.35070718118</v>
      </c>
      <c r="I309" s="35">
        <f t="shared" si="50"/>
        <v>25984.955621697369</v>
      </c>
      <c r="J309" s="33"/>
    </row>
    <row r="310" spans="1:10" s="1" customFormat="1" ht="22.5" x14ac:dyDescent="0.2">
      <c r="A310" s="18">
        <v>0.77</v>
      </c>
      <c r="B310" s="19">
        <f t="shared" si="49"/>
        <v>2.4547089156850306</v>
      </c>
      <c r="C310" s="40">
        <f t="shared" si="50"/>
        <v>0</v>
      </c>
      <c r="D310" s="35">
        <f t="shared" si="50"/>
        <v>0</v>
      </c>
      <c r="E310" s="35">
        <f t="shared" si="50"/>
        <v>0</v>
      </c>
      <c r="F310" s="35">
        <f t="shared" si="50"/>
        <v>0</v>
      </c>
      <c r="G310" s="35">
        <f t="shared" si="50"/>
        <v>549729.10499507736</v>
      </c>
      <c r="H310" s="35">
        <f t="shared" si="50"/>
        <v>109945.82099901547</v>
      </c>
      <c r="I310" s="35">
        <f t="shared" si="50"/>
        <v>25987.194054312749</v>
      </c>
      <c r="J310" s="33"/>
    </row>
    <row r="311" spans="1:10" s="1" customFormat="1" ht="22.5" x14ac:dyDescent="0.2">
      <c r="A311" s="18">
        <v>0.78</v>
      </c>
      <c r="B311" s="19">
        <f t="shared" si="49"/>
        <v>2.8840315031266091</v>
      </c>
      <c r="C311" s="40">
        <f t="shared" si="50"/>
        <v>0</v>
      </c>
      <c r="D311" s="35">
        <f t="shared" si="50"/>
        <v>0</v>
      </c>
      <c r="E311" s="35">
        <f t="shared" si="50"/>
        <v>0</v>
      </c>
      <c r="F311" s="35">
        <f t="shared" si="50"/>
        <v>0</v>
      </c>
      <c r="G311" s="35">
        <f t="shared" si="50"/>
        <v>549769.4140504055</v>
      </c>
      <c r="H311" s="35">
        <f t="shared" si="50"/>
        <v>109953.88281008111</v>
      </c>
      <c r="I311" s="35">
        <f t="shared" si="50"/>
        <v>25989.099573291896</v>
      </c>
      <c r="J311" s="33"/>
    </row>
    <row r="312" spans="1:10" s="1" customFormat="1" ht="22.5" x14ac:dyDescent="0.2">
      <c r="A312" s="18">
        <v>0.79</v>
      </c>
      <c r="B312" s="19">
        <f t="shared" si="49"/>
        <v>3.3884415613920273</v>
      </c>
      <c r="C312" s="40">
        <f t="shared" si="50"/>
        <v>0</v>
      </c>
      <c r="D312" s="35">
        <f t="shared" si="50"/>
        <v>0</v>
      </c>
      <c r="E312" s="35">
        <f t="shared" si="50"/>
        <v>0</v>
      </c>
      <c r="F312" s="35">
        <f t="shared" si="50"/>
        <v>0</v>
      </c>
      <c r="G312" s="35">
        <f t="shared" si="50"/>
        <v>549803.72727785283</v>
      </c>
      <c r="H312" s="35">
        <f t="shared" si="50"/>
        <v>109960.74545557056</v>
      </c>
      <c r="I312" s="35">
        <f t="shared" si="50"/>
        <v>25990.72165313486</v>
      </c>
      <c r="J312" s="33"/>
    </row>
    <row r="313" spans="1:10" s="1" customFormat="1" ht="22.5" x14ac:dyDescent="0.2">
      <c r="A313" s="18">
        <v>0.8</v>
      </c>
      <c r="B313" s="19">
        <f t="shared" si="49"/>
        <v>3.9810717055349789</v>
      </c>
      <c r="C313" s="40">
        <f t="shared" ref="C313:I322" si="51">C210*C107</f>
        <v>0</v>
      </c>
      <c r="D313" s="35">
        <f t="shared" si="51"/>
        <v>0</v>
      </c>
      <c r="E313" s="35">
        <f t="shared" si="51"/>
        <v>0</v>
      </c>
      <c r="F313" s="35">
        <f t="shared" si="51"/>
        <v>0</v>
      </c>
      <c r="G313" s="35">
        <f t="shared" si="51"/>
        <v>549832.93594540795</v>
      </c>
      <c r="H313" s="35">
        <f t="shared" si="51"/>
        <v>109966.58718908158</v>
      </c>
      <c r="I313" s="35">
        <f t="shared" si="51"/>
        <v>25992.102426510191</v>
      </c>
      <c r="J313" s="33"/>
    </row>
    <row r="314" spans="1:10" s="1" customFormat="1" ht="22.5" x14ac:dyDescent="0.2">
      <c r="A314" s="18">
        <v>0.81</v>
      </c>
      <c r="B314" s="19">
        <f t="shared" si="49"/>
        <v>4.6773514128719871</v>
      </c>
      <c r="C314" s="40">
        <f t="shared" si="51"/>
        <v>0</v>
      </c>
      <c r="D314" s="35">
        <f t="shared" si="51"/>
        <v>0</v>
      </c>
      <c r="E314" s="35">
        <f t="shared" si="51"/>
        <v>0</v>
      </c>
      <c r="F314" s="35">
        <f t="shared" si="51"/>
        <v>0</v>
      </c>
      <c r="G314" s="35">
        <f t="shared" si="51"/>
        <v>549857.79899838322</v>
      </c>
      <c r="H314" s="35">
        <f t="shared" si="51"/>
        <v>109971.55979967666</v>
      </c>
      <c r="I314" s="35">
        <f t="shared" si="51"/>
        <v>25993.277770832665</v>
      </c>
      <c r="J314" s="33"/>
    </row>
    <row r="315" spans="1:10" s="1" customFormat="1" ht="22.5" x14ac:dyDescent="0.2">
      <c r="A315" s="18">
        <v>0.82</v>
      </c>
      <c r="B315" s="19">
        <f t="shared" si="49"/>
        <v>5.4954087385762476</v>
      </c>
      <c r="C315" s="40">
        <f t="shared" si="51"/>
        <v>0</v>
      </c>
      <c r="D315" s="35">
        <f t="shared" si="51"/>
        <v>0</v>
      </c>
      <c r="E315" s="35">
        <f t="shared" si="51"/>
        <v>0</v>
      </c>
      <c r="F315" s="35">
        <f t="shared" si="51"/>
        <v>0</v>
      </c>
      <c r="G315" s="35">
        <f t="shared" si="51"/>
        <v>549878.96265998599</v>
      </c>
      <c r="H315" s="35">
        <f t="shared" si="51"/>
        <v>109975.7925319972</v>
      </c>
      <c r="I315" s="35">
        <f t="shared" si="51"/>
        <v>25994.2782348357</v>
      </c>
      <c r="J315" s="33"/>
    </row>
    <row r="316" spans="1:10" s="1" customFormat="1" ht="22.5" x14ac:dyDescent="0.2">
      <c r="A316" s="18">
        <v>0.83</v>
      </c>
      <c r="B316" s="19">
        <f t="shared" si="49"/>
        <v>6.4565422903465528</v>
      </c>
      <c r="C316" s="40">
        <f t="shared" si="51"/>
        <v>0</v>
      </c>
      <c r="D316" s="35">
        <f t="shared" si="51"/>
        <v>0</v>
      </c>
      <c r="E316" s="35">
        <f t="shared" si="51"/>
        <v>0</v>
      </c>
      <c r="F316" s="35">
        <f t="shared" si="51"/>
        <v>0</v>
      </c>
      <c r="G316" s="35">
        <f t="shared" si="51"/>
        <v>549896.97714086936</v>
      </c>
      <c r="H316" s="35">
        <f t="shared" si="51"/>
        <v>109979.39542817387</v>
      </c>
      <c r="I316" s="35">
        <f t="shared" si="51"/>
        <v>25995.129828477464</v>
      </c>
      <c r="J316" s="33"/>
    </row>
    <row r="317" spans="1:10" s="1" customFormat="1" ht="22.5" x14ac:dyDescent="0.2">
      <c r="A317" s="18">
        <v>0.84</v>
      </c>
      <c r="B317" s="19">
        <f t="shared" si="49"/>
        <v>7.5857757502918428</v>
      </c>
      <c r="C317" s="40">
        <f t="shared" si="51"/>
        <v>0</v>
      </c>
      <c r="D317" s="35">
        <f t="shared" si="51"/>
        <v>0</v>
      </c>
      <c r="E317" s="35">
        <f t="shared" si="51"/>
        <v>0</v>
      </c>
      <c r="F317" s="35">
        <f t="shared" si="51"/>
        <v>0</v>
      </c>
      <c r="G317" s="35">
        <f t="shared" si="51"/>
        <v>549912.31088066846</v>
      </c>
      <c r="H317" s="35">
        <f t="shared" si="51"/>
        <v>109982.4621761337</v>
      </c>
      <c r="I317" s="35">
        <f t="shared" si="51"/>
        <v>25995.854696177059</v>
      </c>
      <c r="J317" s="33"/>
    </row>
    <row r="318" spans="1:10" s="1" customFormat="1" ht="22.5" x14ac:dyDescent="0.2">
      <c r="A318" s="18">
        <v>0.85</v>
      </c>
      <c r="B318" s="19">
        <f t="shared" si="49"/>
        <v>8.9125093813374558</v>
      </c>
      <c r="C318" s="40">
        <f t="shared" si="51"/>
        <v>0</v>
      </c>
      <c r="D318" s="35">
        <f t="shared" si="51"/>
        <v>0</v>
      </c>
      <c r="E318" s="35">
        <f t="shared" si="51"/>
        <v>0</v>
      </c>
      <c r="F318" s="35">
        <f t="shared" si="51"/>
        <v>0</v>
      </c>
      <c r="G318" s="35">
        <f t="shared" si="51"/>
        <v>549925.36268357548</v>
      </c>
      <c r="H318" s="35">
        <f t="shared" si="51"/>
        <v>109985.0725367151</v>
      </c>
      <c r="I318" s="35">
        <f t="shared" si="51"/>
        <v>25996.471690496295</v>
      </c>
      <c r="J318" s="33"/>
    </row>
    <row r="319" spans="1:10" s="1" customFormat="1" ht="22.5" x14ac:dyDescent="0.2">
      <c r="A319" s="18">
        <v>0.86</v>
      </c>
      <c r="B319" s="19">
        <f t="shared" si="49"/>
        <v>10.471285480509009</v>
      </c>
      <c r="C319" s="40">
        <f t="shared" si="51"/>
        <v>0</v>
      </c>
      <c r="D319" s="35">
        <f t="shared" si="51"/>
        <v>0</v>
      </c>
      <c r="E319" s="35">
        <f t="shared" si="51"/>
        <v>0</v>
      </c>
      <c r="F319" s="35">
        <f t="shared" si="51"/>
        <v>0</v>
      </c>
      <c r="G319" s="35">
        <f t="shared" si="51"/>
        <v>549936.47205758141</v>
      </c>
      <c r="H319" s="35">
        <f t="shared" si="51"/>
        <v>109987.29441151628</v>
      </c>
      <c r="I319" s="35">
        <f t="shared" si="51"/>
        <v>25996.996860903848</v>
      </c>
      <c r="J319" s="33"/>
    </row>
    <row r="320" spans="1:10" s="1" customFormat="1" ht="22.5" x14ac:dyDescent="0.2">
      <c r="A320" s="18">
        <v>0.87</v>
      </c>
      <c r="B320" s="19">
        <f t="shared" si="49"/>
        <v>12.302687708123822</v>
      </c>
      <c r="C320" s="40">
        <f t="shared" si="51"/>
        <v>0</v>
      </c>
      <c r="D320" s="35">
        <f t="shared" si="51"/>
        <v>0</v>
      </c>
      <c r="E320" s="35">
        <f t="shared" si="51"/>
        <v>0</v>
      </c>
      <c r="F320" s="35">
        <f t="shared" si="51"/>
        <v>0</v>
      </c>
      <c r="G320" s="35">
        <f t="shared" si="51"/>
        <v>549945.92802198615</v>
      </c>
      <c r="H320" s="35">
        <f t="shared" si="51"/>
        <v>109989.18560439722</v>
      </c>
      <c r="I320" s="35">
        <f t="shared" si="51"/>
        <v>25997.443870130253</v>
      </c>
      <c r="J320" s="33"/>
    </row>
    <row r="321" spans="1:13" s="1" customFormat="1" ht="22.5" x14ac:dyDescent="0.2">
      <c r="A321" s="18">
        <v>0.88</v>
      </c>
      <c r="B321" s="19">
        <f t="shared" si="49"/>
        <v>14.454397707459274</v>
      </c>
      <c r="C321" s="40">
        <f t="shared" si="51"/>
        <v>0</v>
      </c>
      <c r="D321" s="35">
        <f t="shared" si="51"/>
        <v>0</v>
      </c>
      <c r="E321" s="35">
        <f t="shared" si="51"/>
        <v>0</v>
      </c>
      <c r="F321" s="35">
        <f t="shared" si="51"/>
        <v>0</v>
      </c>
      <c r="G321" s="35">
        <f t="shared" si="51"/>
        <v>549953.97660915833</v>
      </c>
      <c r="H321" s="35">
        <f t="shared" si="51"/>
        <v>109990.79532183168</v>
      </c>
      <c r="I321" s="35">
        <f t="shared" si="51"/>
        <v>25997.824348796574</v>
      </c>
      <c r="J321" s="33"/>
    </row>
    <row r="322" spans="1:13" s="1" customFormat="1" ht="22.5" x14ac:dyDescent="0.2">
      <c r="A322" s="18">
        <v>0.89</v>
      </c>
      <c r="B322" s="19">
        <f t="shared" si="49"/>
        <v>16.982436524617459</v>
      </c>
      <c r="C322" s="40">
        <f t="shared" si="51"/>
        <v>0</v>
      </c>
      <c r="D322" s="35">
        <f t="shared" si="51"/>
        <v>0</v>
      </c>
      <c r="E322" s="35">
        <f t="shared" si="51"/>
        <v>0</v>
      </c>
      <c r="F322" s="35">
        <f t="shared" si="51"/>
        <v>0</v>
      </c>
      <c r="G322" s="35">
        <f t="shared" si="51"/>
        <v>549960.82725344819</v>
      </c>
      <c r="H322" s="35">
        <f t="shared" si="51"/>
        <v>109992.16545068963</v>
      </c>
      <c r="I322" s="35">
        <f t="shared" si="51"/>
        <v>25998.148197435734</v>
      </c>
      <c r="J322" s="33"/>
    </row>
    <row r="323" spans="1:13" s="1" customFormat="1" ht="22.5" x14ac:dyDescent="0.2">
      <c r="A323" s="18">
        <v>0.9</v>
      </c>
      <c r="B323" s="19">
        <f t="shared" si="49"/>
        <v>19.952623149688801</v>
      </c>
      <c r="C323" s="40">
        <f t="shared" ref="C323:I332" si="52">C220*C117</f>
        <v>0</v>
      </c>
      <c r="D323" s="35">
        <f t="shared" si="52"/>
        <v>0</v>
      </c>
      <c r="E323" s="35">
        <f t="shared" si="52"/>
        <v>0</v>
      </c>
      <c r="F323" s="35">
        <f t="shared" si="52"/>
        <v>0</v>
      </c>
      <c r="G323" s="35">
        <f t="shared" si="52"/>
        <v>549966.65823184547</v>
      </c>
      <c r="H323" s="35">
        <f t="shared" si="52"/>
        <v>109993.33164636909</v>
      </c>
      <c r="I323" s="35">
        <f t="shared" si="52"/>
        <v>25998.423843687237</v>
      </c>
      <c r="J323" s="33"/>
    </row>
    <row r="324" spans="1:13" s="1" customFormat="1" ht="22.5" x14ac:dyDescent="0.2">
      <c r="A324" s="18">
        <v>0.91</v>
      </c>
      <c r="B324" s="19">
        <f t="shared" si="49"/>
        <v>23.442288153199254</v>
      </c>
      <c r="C324" s="40">
        <f t="shared" si="52"/>
        <v>0</v>
      </c>
      <c r="D324" s="35">
        <f t="shared" si="52"/>
        <v>0</v>
      </c>
      <c r="E324" s="35">
        <f t="shared" si="52"/>
        <v>0</v>
      </c>
      <c r="F324" s="35">
        <f t="shared" si="52"/>
        <v>0</v>
      </c>
      <c r="G324" s="35">
        <f t="shared" si="52"/>
        <v>549971.62129676703</v>
      </c>
      <c r="H324" s="35">
        <f t="shared" si="52"/>
        <v>109994.32425935341</v>
      </c>
      <c r="I324" s="35">
        <f t="shared" si="52"/>
        <v>25998.658461301715</v>
      </c>
      <c r="J324" s="33"/>
    </row>
    <row r="325" spans="1:13" s="1" customFormat="1" ht="22.5" x14ac:dyDescent="0.2">
      <c r="A325" s="18">
        <v>0.92</v>
      </c>
      <c r="B325" s="19">
        <f t="shared" si="49"/>
        <v>27.542287033381683</v>
      </c>
      <c r="C325" s="40">
        <f t="shared" si="52"/>
        <v>0</v>
      </c>
      <c r="D325" s="35">
        <f t="shared" si="52"/>
        <v>0</v>
      </c>
      <c r="E325" s="35">
        <f t="shared" si="52"/>
        <v>0</v>
      </c>
      <c r="F325" s="35">
        <f t="shared" si="52"/>
        <v>0</v>
      </c>
      <c r="G325" s="35">
        <f t="shared" si="52"/>
        <v>549975.84562067559</v>
      </c>
      <c r="H325" s="35">
        <f t="shared" si="52"/>
        <v>109995.16912413512</v>
      </c>
      <c r="I325" s="35">
        <f t="shared" si="52"/>
        <v>25998.858156613755</v>
      </c>
      <c r="J325" s="33"/>
    </row>
    <row r="326" spans="1:13" s="1" customFormat="1" ht="22.5" x14ac:dyDescent="0.2">
      <c r="A326" s="18">
        <v>0.93</v>
      </c>
      <c r="B326" s="19">
        <f t="shared" si="49"/>
        <v>32.359365692962889</v>
      </c>
      <c r="C326" s="40">
        <f t="shared" si="52"/>
        <v>0</v>
      </c>
      <c r="D326" s="35">
        <f t="shared" si="52"/>
        <v>0</v>
      </c>
      <c r="E326" s="35">
        <f t="shared" si="52"/>
        <v>0</v>
      </c>
      <c r="F326" s="35">
        <f t="shared" si="52"/>
        <v>0</v>
      </c>
      <c r="G326" s="35">
        <f t="shared" si="52"/>
        <v>549979.44115456275</v>
      </c>
      <c r="H326" s="35">
        <f t="shared" si="52"/>
        <v>109995.88823091255</v>
      </c>
      <c r="I326" s="35">
        <f t="shared" si="52"/>
        <v>25999.028127306603</v>
      </c>
      <c r="J326" s="33"/>
    </row>
    <row r="327" spans="1:13" s="1" customFormat="1" ht="22.5" x14ac:dyDescent="0.2">
      <c r="A327" s="18">
        <v>0.94</v>
      </c>
      <c r="B327" s="19">
        <f t="shared" si="49"/>
        <v>38.018939632056096</v>
      </c>
      <c r="C327" s="40">
        <f t="shared" si="52"/>
        <v>0</v>
      </c>
      <c r="D327" s="35">
        <f t="shared" si="52"/>
        <v>0</v>
      </c>
      <c r="E327" s="35">
        <f t="shared" si="52"/>
        <v>0</v>
      </c>
      <c r="F327" s="35">
        <f t="shared" si="52"/>
        <v>0</v>
      </c>
      <c r="G327" s="35">
        <f t="shared" si="52"/>
        <v>549982.50148725777</v>
      </c>
      <c r="H327" s="35">
        <f t="shared" si="52"/>
        <v>109996.50029745157</v>
      </c>
      <c r="I327" s="35">
        <f t="shared" si="52"/>
        <v>25999.17279757946</v>
      </c>
      <c r="J327" s="33"/>
    </row>
    <row r="328" spans="1:13" s="1" customFormat="1" ht="22.5" x14ac:dyDescent="0.2">
      <c r="A328" s="18">
        <v>0.95</v>
      </c>
      <c r="B328" s="19">
        <f t="shared" si="49"/>
        <v>44.668359215096331</v>
      </c>
      <c r="C328" s="40">
        <f t="shared" si="52"/>
        <v>0</v>
      </c>
      <c r="D328" s="35">
        <f t="shared" si="52"/>
        <v>0</v>
      </c>
      <c r="E328" s="35">
        <f t="shared" si="52"/>
        <v>0</v>
      </c>
      <c r="F328" s="35">
        <f t="shared" si="52"/>
        <v>0</v>
      </c>
      <c r="G328" s="35">
        <f t="shared" si="52"/>
        <v>549985.10627965478</v>
      </c>
      <c r="H328" s="35">
        <f t="shared" si="52"/>
        <v>109997.02125593096</v>
      </c>
      <c r="I328" s="35">
        <f t="shared" si="52"/>
        <v>25999.295933220044</v>
      </c>
      <c r="J328" s="33"/>
    </row>
    <row r="329" spans="1:13" s="1" customFormat="1" ht="22.5" x14ac:dyDescent="0.2">
      <c r="A329" s="18">
        <v>0.96</v>
      </c>
      <c r="B329" s="19">
        <f t="shared" si="49"/>
        <v>52.48074602497725</v>
      </c>
      <c r="C329" s="40">
        <f t="shared" si="52"/>
        <v>0</v>
      </c>
      <c r="D329" s="35">
        <f t="shared" si="52"/>
        <v>0</v>
      </c>
      <c r="E329" s="35">
        <f t="shared" si="52"/>
        <v>0</v>
      </c>
      <c r="F329" s="35">
        <f t="shared" si="52"/>
        <v>0</v>
      </c>
      <c r="G329" s="35">
        <f t="shared" si="52"/>
        <v>549987.32333698287</v>
      </c>
      <c r="H329" s="35">
        <f t="shared" si="52"/>
        <v>109997.46466739658</v>
      </c>
      <c r="I329" s="35">
        <f t="shared" si="52"/>
        <v>25999.400739566463</v>
      </c>
      <c r="J329" s="33"/>
    </row>
    <row r="330" spans="1:13" s="1" customFormat="1" ht="22.5" x14ac:dyDescent="0.2">
      <c r="A330" s="18">
        <v>0.97</v>
      </c>
      <c r="B330" s="19">
        <f t="shared" si="49"/>
        <v>61.659500186148271</v>
      </c>
      <c r="C330" s="40">
        <f t="shared" si="52"/>
        <v>0</v>
      </c>
      <c r="D330" s="35">
        <f t="shared" si="52"/>
        <v>0</v>
      </c>
      <c r="E330" s="35">
        <f t="shared" si="52"/>
        <v>0</v>
      </c>
      <c r="F330" s="35">
        <f t="shared" si="52"/>
        <v>0</v>
      </c>
      <c r="G330" s="35">
        <f t="shared" si="52"/>
        <v>549989.21037288895</v>
      </c>
      <c r="H330" s="35">
        <f t="shared" si="52"/>
        <v>109997.84207457778</v>
      </c>
      <c r="I330" s="35">
        <f t="shared" si="52"/>
        <v>25999.489944900204</v>
      </c>
      <c r="J330" s="33"/>
    </row>
    <row r="331" spans="1:13" s="1" customFormat="1" ht="22.5" x14ac:dyDescent="0.2">
      <c r="A331" s="18">
        <v>0.98</v>
      </c>
      <c r="B331" s="19">
        <f t="shared" si="49"/>
        <v>72.443596007499025</v>
      </c>
      <c r="C331" s="40">
        <f t="shared" si="52"/>
        <v>0</v>
      </c>
      <c r="D331" s="35">
        <f t="shared" si="52"/>
        <v>0</v>
      </c>
      <c r="E331" s="35">
        <f t="shared" si="52"/>
        <v>0</v>
      </c>
      <c r="F331" s="35">
        <f t="shared" si="52"/>
        <v>0</v>
      </c>
      <c r="G331" s="35">
        <f t="shared" si="52"/>
        <v>549990.81651112926</v>
      </c>
      <c r="H331" s="35">
        <f t="shared" si="52"/>
        <v>109998.16330222585</v>
      </c>
      <c r="I331" s="35">
        <f t="shared" si="52"/>
        <v>25999.565871435199</v>
      </c>
      <c r="J331" s="33"/>
    </row>
    <row r="332" spans="1:13" s="1" customFormat="1" ht="22.5" x14ac:dyDescent="0.2">
      <c r="A332" s="18">
        <v>0.99</v>
      </c>
      <c r="B332" s="19">
        <f t="shared" si="49"/>
        <v>85.113803820237763</v>
      </c>
      <c r="C332" s="40">
        <f t="shared" si="52"/>
        <v>0</v>
      </c>
      <c r="D332" s="35">
        <f t="shared" si="52"/>
        <v>0</v>
      </c>
      <c r="E332" s="35">
        <f t="shared" si="52"/>
        <v>0</v>
      </c>
      <c r="F332" s="35">
        <f t="shared" si="52"/>
        <v>0</v>
      </c>
      <c r="G332" s="35">
        <f t="shared" si="52"/>
        <v>549992.18356387026</v>
      </c>
      <c r="H332" s="35">
        <f t="shared" si="52"/>
        <v>109998.43671277406</v>
      </c>
      <c r="I332" s="35">
        <f t="shared" si="52"/>
        <v>25999.630495746591</v>
      </c>
      <c r="J332" s="33"/>
    </row>
    <row r="333" spans="1:13" s="1" customFormat="1" ht="23.25" thickBot="1" x14ac:dyDescent="0.25">
      <c r="A333" s="18">
        <v>1</v>
      </c>
      <c r="B333" s="19">
        <f t="shared" si="49"/>
        <v>100.00000000000001</v>
      </c>
      <c r="C333" s="40">
        <f t="shared" ref="C333:I333" si="53">C230*C127</f>
        <v>0</v>
      </c>
      <c r="D333" s="35">
        <f t="shared" si="53"/>
        <v>0</v>
      </c>
      <c r="E333" s="35">
        <f t="shared" si="53"/>
        <v>0</v>
      </c>
      <c r="F333" s="35">
        <f t="shared" si="53"/>
        <v>0</v>
      </c>
      <c r="G333" s="35">
        <f t="shared" si="53"/>
        <v>549993.34711981216</v>
      </c>
      <c r="H333" s="35">
        <f t="shared" si="53"/>
        <v>109998.66942396242</v>
      </c>
      <c r="I333" s="35">
        <f t="shared" si="53"/>
        <v>25999.6855002093</v>
      </c>
      <c r="J333" s="33"/>
    </row>
    <row r="334" spans="1:13" s="4" customFormat="1" ht="22.5" x14ac:dyDescent="0.45">
      <c r="A334" s="17" t="s">
        <v>114</v>
      </c>
      <c r="B334" s="24"/>
      <c r="C334" s="38"/>
      <c r="D334" s="39"/>
      <c r="E334" s="39"/>
      <c r="F334" s="39"/>
      <c r="G334" s="39"/>
      <c r="H334" s="39"/>
      <c r="I334" s="39"/>
      <c r="J334" s="32" t="s">
        <v>68</v>
      </c>
      <c r="K334" s="1"/>
      <c r="L334" s="1"/>
      <c r="M334" s="1"/>
    </row>
    <row r="335" spans="1:13" s="1" customFormat="1" x14ac:dyDescent="0.2">
      <c r="A335" s="47" t="s">
        <v>107</v>
      </c>
      <c r="B335" s="48" t="s">
        <v>67</v>
      </c>
      <c r="C335" s="49" t="str">
        <f t="shared" ref="C335:I335" si="54">Camera_Name</f>
        <v>Competitor Camera</v>
      </c>
      <c r="D335" s="49" t="str">
        <f t="shared" si="54"/>
        <v>Acuros® SWIR (Low Gain)</v>
      </c>
      <c r="E335" s="49" t="str">
        <f t="shared" si="54"/>
        <v>Acuros® SWIR (Medium Gain)</v>
      </c>
      <c r="F335" s="49" t="str">
        <f t="shared" si="54"/>
        <v>Acuros® SWIR (High Gain)</v>
      </c>
      <c r="G335" s="49" t="str">
        <f t="shared" si="54"/>
        <v>Acuros® eSWIR (Low Gain)</v>
      </c>
      <c r="H335" s="49" t="str">
        <f t="shared" si="54"/>
        <v>Acuros® eSWIR (Medium Gain)</v>
      </c>
      <c r="I335" s="49" t="str">
        <f t="shared" si="54"/>
        <v>Acuros® eSWIR (High Gain)</v>
      </c>
      <c r="J335" s="48"/>
      <c r="K335" s="4"/>
      <c r="L335" s="4"/>
      <c r="M335" s="4"/>
    </row>
    <row r="336" spans="1:13" s="1" customFormat="1" ht="22.5" x14ac:dyDescent="0.2">
      <c r="A336" s="18">
        <v>0</v>
      </c>
      <c r="B336" s="19">
        <f t="shared" ref="B336:B367" si="55">EsMin*(EsMax/EsMin)^$A336</f>
        <v>1.0000000000000001E-5</v>
      </c>
      <c r="C336" s="40">
        <f t="shared" ref="C336:I345" si="56">C130*IdarkOpT</f>
        <v>96</v>
      </c>
      <c r="D336" s="35">
        <f t="shared" si="56"/>
        <v>702</v>
      </c>
      <c r="E336" s="35">
        <f t="shared" si="56"/>
        <v>702</v>
      </c>
      <c r="F336" s="35">
        <f t="shared" si="56"/>
        <v>702</v>
      </c>
      <c r="G336" s="35">
        <f t="shared" si="56"/>
        <v>702</v>
      </c>
      <c r="H336" s="35">
        <f t="shared" si="56"/>
        <v>702</v>
      </c>
      <c r="I336" s="35">
        <f t="shared" si="56"/>
        <v>702</v>
      </c>
      <c r="J336" s="33"/>
    </row>
    <row r="337" spans="1:10" s="1" customFormat="1" ht="22.5" x14ac:dyDescent="0.2">
      <c r="A337" s="18">
        <v>0.01</v>
      </c>
      <c r="B337" s="19">
        <f t="shared" si="55"/>
        <v>1.1748975549395296E-5</v>
      </c>
      <c r="C337" s="40">
        <f t="shared" si="56"/>
        <v>96</v>
      </c>
      <c r="D337" s="35">
        <f t="shared" si="56"/>
        <v>702</v>
      </c>
      <c r="E337" s="35">
        <f t="shared" si="56"/>
        <v>702</v>
      </c>
      <c r="F337" s="35">
        <f t="shared" si="56"/>
        <v>702</v>
      </c>
      <c r="G337" s="35">
        <f t="shared" si="56"/>
        <v>702</v>
      </c>
      <c r="H337" s="35">
        <f t="shared" si="56"/>
        <v>702</v>
      </c>
      <c r="I337" s="35">
        <f t="shared" si="56"/>
        <v>702</v>
      </c>
      <c r="J337" s="33"/>
    </row>
    <row r="338" spans="1:10" s="1" customFormat="1" ht="22.5" x14ac:dyDescent="0.2">
      <c r="A338" s="18">
        <v>0.02</v>
      </c>
      <c r="B338" s="19">
        <f t="shared" si="55"/>
        <v>1.3803842646028849E-5</v>
      </c>
      <c r="C338" s="40">
        <f t="shared" si="56"/>
        <v>96</v>
      </c>
      <c r="D338" s="35">
        <f t="shared" si="56"/>
        <v>702</v>
      </c>
      <c r="E338" s="35">
        <f t="shared" si="56"/>
        <v>702</v>
      </c>
      <c r="F338" s="35">
        <f t="shared" si="56"/>
        <v>702</v>
      </c>
      <c r="G338" s="35">
        <f t="shared" si="56"/>
        <v>702</v>
      </c>
      <c r="H338" s="35">
        <f t="shared" si="56"/>
        <v>702</v>
      </c>
      <c r="I338" s="35">
        <f t="shared" si="56"/>
        <v>702</v>
      </c>
      <c r="J338" s="33"/>
    </row>
    <row r="339" spans="1:10" s="1" customFormat="1" ht="22.5" x14ac:dyDescent="0.2">
      <c r="A339" s="18">
        <v>0.03</v>
      </c>
      <c r="B339" s="19">
        <f t="shared" si="55"/>
        <v>1.6218100973589302E-5</v>
      </c>
      <c r="C339" s="40">
        <f t="shared" si="56"/>
        <v>96</v>
      </c>
      <c r="D339" s="35">
        <f t="shared" si="56"/>
        <v>702</v>
      </c>
      <c r="E339" s="35">
        <f t="shared" si="56"/>
        <v>702</v>
      </c>
      <c r="F339" s="35">
        <f t="shared" si="56"/>
        <v>702</v>
      </c>
      <c r="G339" s="35">
        <f t="shared" si="56"/>
        <v>702</v>
      </c>
      <c r="H339" s="35">
        <f t="shared" si="56"/>
        <v>702</v>
      </c>
      <c r="I339" s="35">
        <f t="shared" si="56"/>
        <v>702</v>
      </c>
      <c r="J339" s="33"/>
    </row>
    <row r="340" spans="1:10" s="1" customFormat="1" ht="22.5" x14ac:dyDescent="0.2">
      <c r="A340" s="18">
        <v>0.04</v>
      </c>
      <c r="B340" s="19">
        <f t="shared" si="55"/>
        <v>1.9054607179632474E-5</v>
      </c>
      <c r="C340" s="40">
        <f t="shared" si="56"/>
        <v>96</v>
      </c>
      <c r="D340" s="35">
        <f t="shared" si="56"/>
        <v>702</v>
      </c>
      <c r="E340" s="35">
        <f t="shared" si="56"/>
        <v>702</v>
      </c>
      <c r="F340" s="35">
        <f t="shared" si="56"/>
        <v>702</v>
      </c>
      <c r="G340" s="35">
        <f t="shared" si="56"/>
        <v>702</v>
      </c>
      <c r="H340" s="35">
        <f t="shared" si="56"/>
        <v>702</v>
      </c>
      <c r="I340" s="35">
        <f t="shared" si="56"/>
        <v>702</v>
      </c>
      <c r="J340" s="33"/>
    </row>
    <row r="341" spans="1:10" s="1" customFormat="1" ht="22.5" x14ac:dyDescent="0.2">
      <c r="A341" s="18">
        <v>0.05</v>
      </c>
      <c r="B341" s="19">
        <f t="shared" si="55"/>
        <v>2.23872113856834E-5</v>
      </c>
      <c r="C341" s="40">
        <f t="shared" si="56"/>
        <v>96</v>
      </c>
      <c r="D341" s="35">
        <f t="shared" si="56"/>
        <v>702</v>
      </c>
      <c r="E341" s="35">
        <f t="shared" si="56"/>
        <v>702</v>
      </c>
      <c r="F341" s="35">
        <f t="shared" si="56"/>
        <v>702</v>
      </c>
      <c r="G341" s="35">
        <f t="shared" si="56"/>
        <v>702</v>
      </c>
      <c r="H341" s="35">
        <f t="shared" si="56"/>
        <v>702</v>
      </c>
      <c r="I341" s="35">
        <f t="shared" si="56"/>
        <v>702</v>
      </c>
      <c r="J341" s="33"/>
    </row>
    <row r="342" spans="1:10" s="1" customFormat="1" ht="22.5" x14ac:dyDescent="0.2">
      <c r="A342" s="18">
        <v>0.06</v>
      </c>
      <c r="B342" s="19">
        <f t="shared" si="55"/>
        <v>2.6302679918953821E-5</v>
      </c>
      <c r="C342" s="40">
        <f t="shared" si="56"/>
        <v>96</v>
      </c>
      <c r="D342" s="35">
        <f t="shared" si="56"/>
        <v>702</v>
      </c>
      <c r="E342" s="35">
        <f t="shared" si="56"/>
        <v>702</v>
      </c>
      <c r="F342" s="35">
        <f t="shared" si="56"/>
        <v>702</v>
      </c>
      <c r="G342" s="35">
        <f t="shared" si="56"/>
        <v>702</v>
      </c>
      <c r="H342" s="35">
        <f t="shared" si="56"/>
        <v>702</v>
      </c>
      <c r="I342" s="35">
        <f t="shared" si="56"/>
        <v>702</v>
      </c>
      <c r="J342" s="33"/>
    </row>
    <row r="343" spans="1:10" s="1" customFormat="1" ht="22.5" x14ac:dyDescent="0.2">
      <c r="A343" s="18">
        <v>7.0000000000000007E-2</v>
      </c>
      <c r="B343" s="19">
        <f t="shared" si="55"/>
        <v>3.0902954325135914E-5</v>
      </c>
      <c r="C343" s="40">
        <f t="shared" si="56"/>
        <v>96</v>
      </c>
      <c r="D343" s="35">
        <f t="shared" si="56"/>
        <v>702</v>
      </c>
      <c r="E343" s="35">
        <f t="shared" si="56"/>
        <v>702</v>
      </c>
      <c r="F343" s="35">
        <f t="shared" si="56"/>
        <v>702</v>
      </c>
      <c r="G343" s="35">
        <f t="shared" si="56"/>
        <v>702</v>
      </c>
      <c r="H343" s="35">
        <f t="shared" si="56"/>
        <v>702</v>
      </c>
      <c r="I343" s="35">
        <f t="shared" si="56"/>
        <v>702</v>
      </c>
      <c r="J343" s="33"/>
    </row>
    <row r="344" spans="1:10" s="1" customFormat="1" ht="22.5" x14ac:dyDescent="0.2">
      <c r="A344" s="18">
        <v>0.08</v>
      </c>
      <c r="B344" s="19">
        <f t="shared" si="55"/>
        <v>3.630780547701014E-5</v>
      </c>
      <c r="C344" s="40">
        <f t="shared" si="56"/>
        <v>96</v>
      </c>
      <c r="D344" s="35">
        <f t="shared" si="56"/>
        <v>702</v>
      </c>
      <c r="E344" s="35">
        <f t="shared" si="56"/>
        <v>702</v>
      </c>
      <c r="F344" s="35">
        <f t="shared" si="56"/>
        <v>702</v>
      </c>
      <c r="G344" s="35">
        <f t="shared" si="56"/>
        <v>702</v>
      </c>
      <c r="H344" s="35">
        <f t="shared" si="56"/>
        <v>702</v>
      </c>
      <c r="I344" s="35">
        <f t="shared" si="56"/>
        <v>702</v>
      </c>
      <c r="J344" s="33"/>
    </row>
    <row r="345" spans="1:10" s="1" customFormat="1" ht="22.5" x14ac:dyDescent="0.2">
      <c r="A345" s="18">
        <v>0.09</v>
      </c>
      <c r="B345" s="19">
        <f t="shared" si="55"/>
        <v>4.2657951880159264E-5</v>
      </c>
      <c r="C345" s="40">
        <f t="shared" si="56"/>
        <v>96</v>
      </c>
      <c r="D345" s="35">
        <f t="shared" si="56"/>
        <v>702</v>
      </c>
      <c r="E345" s="35">
        <f t="shared" si="56"/>
        <v>702</v>
      </c>
      <c r="F345" s="35">
        <f t="shared" si="56"/>
        <v>702</v>
      </c>
      <c r="G345" s="35">
        <f t="shared" si="56"/>
        <v>702</v>
      </c>
      <c r="H345" s="35">
        <f t="shared" si="56"/>
        <v>702</v>
      </c>
      <c r="I345" s="35">
        <f t="shared" si="56"/>
        <v>702</v>
      </c>
      <c r="J345" s="33"/>
    </row>
    <row r="346" spans="1:10" s="1" customFormat="1" ht="22.5" x14ac:dyDescent="0.2">
      <c r="A346" s="18">
        <v>0.1</v>
      </c>
      <c r="B346" s="19">
        <f t="shared" si="55"/>
        <v>5.0118723362727245E-5</v>
      </c>
      <c r="C346" s="40">
        <f t="shared" ref="C346:I355" si="57">C140*IdarkOpT</f>
        <v>96</v>
      </c>
      <c r="D346" s="35">
        <f t="shared" si="57"/>
        <v>702</v>
      </c>
      <c r="E346" s="35">
        <f t="shared" si="57"/>
        <v>702</v>
      </c>
      <c r="F346" s="35">
        <f t="shared" si="57"/>
        <v>702</v>
      </c>
      <c r="G346" s="35">
        <f t="shared" si="57"/>
        <v>702</v>
      </c>
      <c r="H346" s="35">
        <f t="shared" si="57"/>
        <v>702</v>
      </c>
      <c r="I346" s="35">
        <f t="shared" si="57"/>
        <v>702</v>
      </c>
      <c r="J346" s="33"/>
    </row>
    <row r="347" spans="1:10" s="1" customFormat="1" ht="22.5" x14ac:dyDescent="0.2">
      <c r="A347" s="18">
        <v>0.11</v>
      </c>
      <c r="B347" s="19">
        <f t="shared" si="55"/>
        <v>5.8884365535558901E-5</v>
      </c>
      <c r="C347" s="40">
        <f t="shared" si="57"/>
        <v>96</v>
      </c>
      <c r="D347" s="35">
        <f t="shared" si="57"/>
        <v>702</v>
      </c>
      <c r="E347" s="35">
        <f t="shared" si="57"/>
        <v>702</v>
      </c>
      <c r="F347" s="35">
        <f t="shared" si="57"/>
        <v>702</v>
      </c>
      <c r="G347" s="35">
        <f t="shared" si="57"/>
        <v>702</v>
      </c>
      <c r="H347" s="35">
        <f t="shared" si="57"/>
        <v>702</v>
      </c>
      <c r="I347" s="35">
        <f t="shared" si="57"/>
        <v>702</v>
      </c>
      <c r="J347" s="33"/>
    </row>
    <row r="348" spans="1:10" s="1" customFormat="1" ht="22.5" x14ac:dyDescent="0.2">
      <c r="A348" s="18">
        <v>0.12</v>
      </c>
      <c r="B348" s="19">
        <f t="shared" si="55"/>
        <v>6.9183097091893653E-5</v>
      </c>
      <c r="C348" s="40">
        <f t="shared" si="57"/>
        <v>96</v>
      </c>
      <c r="D348" s="35">
        <f t="shared" si="57"/>
        <v>702</v>
      </c>
      <c r="E348" s="35">
        <f t="shared" si="57"/>
        <v>702</v>
      </c>
      <c r="F348" s="35">
        <f t="shared" si="57"/>
        <v>702</v>
      </c>
      <c r="G348" s="35">
        <f t="shared" si="57"/>
        <v>702</v>
      </c>
      <c r="H348" s="35">
        <f t="shared" si="57"/>
        <v>702</v>
      </c>
      <c r="I348" s="35">
        <f t="shared" si="57"/>
        <v>702</v>
      </c>
      <c r="J348" s="33"/>
    </row>
    <row r="349" spans="1:10" s="1" customFormat="1" ht="22.5" x14ac:dyDescent="0.2">
      <c r="A349" s="18">
        <v>0.13</v>
      </c>
      <c r="B349" s="19">
        <f t="shared" si="55"/>
        <v>8.1283051616409932E-5</v>
      </c>
      <c r="C349" s="40">
        <f t="shared" si="57"/>
        <v>96</v>
      </c>
      <c r="D349" s="35">
        <f t="shared" si="57"/>
        <v>702</v>
      </c>
      <c r="E349" s="35">
        <f t="shared" si="57"/>
        <v>702</v>
      </c>
      <c r="F349" s="35">
        <f t="shared" si="57"/>
        <v>702</v>
      </c>
      <c r="G349" s="35">
        <f t="shared" si="57"/>
        <v>702</v>
      </c>
      <c r="H349" s="35">
        <f t="shared" si="57"/>
        <v>702</v>
      </c>
      <c r="I349" s="35">
        <f t="shared" si="57"/>
        <v>702</v>
      </c>
      <c r="J349" s="33"/>
    </row>
    <row r="350" spans="1:10" s="1" customFormat="1" ht="22.5" x14ac:dyDescent="0.2">
      <c r="A350" s="18">
        <v>0.14000000000000001</v>
      </c>
      <c r="B350" s="19">
        <f t="shared" si="55"/>
        <v>9.5499258602143648E-5</v>
      </c>
      <c r="C350" s="40">
        <f t="shared" si="57"/>
        <v>96</v>
      </c>
      <c r="D350" s="35">
        <f t="shared" si="57"/>
        <v>702</v>
      </c>
      <c r="E350" s="35">
        <f t="shared" si="57"/>
        <v>702</v>
      </c>
      <c r="F350" s="35">
        <f t="shared" si="57"/>
        <v>702</v>
      </c>
      <c r="G350" s="35">
        <f t="shared" si="57"/>
        <v>702</v>
      </c>
      <c r="H350" s="35">
        <f t="shared" si="57"/>
        <v>702</v>
      </c>
      <c r="I350" s="35">
        <f t="shared" si="57"/>
        <v>702</v>
      </c>
      <c r="J350" s="33"/>
    </row>
    <row r="351" spans="1:10" s="1" customFormat="1" ht="22.5" x14ac:dyDescent="0.2">
      <c r="A351" s="18">
        <v>0.15</v>
      </c>
      <c r="B351" s="19">
        <f t="shared" si="55"/>
        <v>1.1220184543019637E-4</v>
      </c>
      <c r="C351" s="40">
        <f t="shared" si="57"/>
        <v>96</v>
      </c>
      <c r="D351" s="35">
        <f t="shared" si="57"/>
        <v>702</v>
      </c>
      <c r="E351" s="35">
        <f t="shared" si="57"/>
        <v>702</v>
      </c>
      <c r="F351" s="35">
        <f t="shared" si="57"/>
        <v>702</v>
      </c>
      <c r="G351" s="35">
        <f t="shared" si="57"/>
        <v>702</v>
      </c>
      <c r="H351" s="35">
        <f t="shared" si="57"/>
        <v>702</v>
      </c>
      <c r="I351" s="35">
        <f t="shared" si="57"/>
        <v>702</v>
      </c>
      <c r="J351" s="33"/>
    </row>
    <row r="352" spans="1:10" s="1" customFormat="1" ht="22.5" x14ac:dyDescent="0.2">
      <c r="A352" s="18">
        <v>0.16</v>
      </c>
      <c r="B352" s="19">
        <f t="shared" si="55"/>
        <v>1.3182567385564071E-4</v>
      </c>
      <c r="C352" s="40">
        <f t="shared" si="57"/>
        <v>96</v>
      </c>
      <c r="D352" s="35">
        <f t="shared" si="57"/>
        <v>702</v>
      </c>
      <c r="E352" s="35">
        <f t="shared" si="57"/>
        <v>702</v>
      </c>
      <c r="F352" s="35">
        <f t="shared" si="57"/>
        <v>702</v>
      </c>
      <c r="G352" s="35">
        <f t="shared" si="57"/>
        <v>702</v>
      </c>
      <c r="H352" s="35">
        <f t="shared" si="57"/>
        <v>702</v>
      </c>
      <c r="I352" s="35">
        <f t="shared" si="57"/>
        <v>702</v>
      </c>
      <c r="J352" s="33"/>
    </row>
    <row r="353" spans="1:10" s="1" customFormat="1" ht="22.5" x14ac:dyDescent="0.2">
      <c r="A353" s="18">
        <v>0.17</v>
      </c>
      <c r="B353" s="19">
        <f t="shared" si="55"/>
        <v>1.5488166189124819E-4</v>
      </c>
      <c r="C353" s="40">
        <f t="shared" si="57"/>
        <v>96</v>
      </c>
      <c r="D353" s="35">
        <f t="shared" si="57"/>
        <v>702</v>
      </c>
      <c r="E353" s="35">
        <f t="shared" si="57"/>
        <v>702</v>
      </c>
      <c r="F353" s="35">
        <f t="shared" si="57"/>
        <v>702</v>
      </c>
      <c r="G353" s="35">
        <f t="shared" si="57"/>
        <v>702</v>
      </c>
      <c r="H353" s="35">
        <f t="shared" si="57"/>
        <v>702</v>
      </c>
      <c r="I353" s="35">
        <f t="shared" si="57"/>
        <v>702</v>
      </c>
      <c r="J353" s="33"/>
    </row>
    <row r="354" spans="1:10" s="1" customFormat="1" ht="22.5" x14ac:dyDescent="0.2">
      <c r="A354" s="18">
        <v>0.18</v>
      </c>
      <c r="B354" s="19">
        <f t="shared" si="55"/>
        <v>1.8197008586099835E-4</v>
      </c>
      <c r="C354" s="40">
        <f t="shared" si="57"/>
        <v>96</v>
      </c>
      <c r="D354" s="35">
        <f t="shared" si="57"/>
        <v>702</v>
      </c>
      <c r="E354" s="35">
        <f t="shared" si="57"/>
        <v>702</v>
      </c>
      <c r="F354" s="35">
        <f t="shared" si="57"/>
        <v>702</v>
      </c>
      <c r="G354" s="35">
        <f t="shared" si="57"/>
        <v>702</v>
      </c>
      <c r="H354" s="35">
        <f t="shared" si="57"/>
        <v>702</v>
      </c>
      <c r="I354" s="35">
        <f t="shared" si="57"/>
        <v>702</v>
      </c>
      <c r="J354" s="33"/>
    </row>
    <row r="355" spans="1:10" s="1" customFormat="1" ht="22.5" x14ac:dyDescent="0.2">
      <c r="A355" s="18">
        <v>0.19</v>
      </c>
      <c r="B355" s="19">
        <f t="shared" si="55"/>
        <v>2.1379620895022326E-4</v>
      </c>
      <c r="C355" s="40">
        <f t="shared" si="57"/>
        <v>96</v>
      </c>
      <c r="D355" s="35">
        <f t="shared" si="57"/>
        <v>702</v>
      </c>
      <c r="E355" s="35">
        <f t="shared" si="57"/>
        <v>702</v>
      </c>
      <c r="F355" s="35">
        <f t="shared" si="57"/>
        <v>702</v>
      </c>
      <c r="G355" s="35">
        <f t="shared" si="57"/>
        <v>702</v>
      </c>
      <c r="H355" s="35">
        <f t="shared" si="57"/>
        <v>702</v>
      </c>
      <c r="I355" s="35">
        <f t="shared" si="57"/>
        <v>702</v>
      </c>
      <c r="J355" s="33"/>
    </row>
    <row r="356" spans="1:10" s="1" customFormat="1" ht="22.5" x14ac:dyDescent="0.2">
      <c r="A356" s="18">
        <v>0.2</v>
      </c>
      <c r="B356" s="19">
        <f t="shared" si="55"/>
        <v>2.5118864315095812E-4</v>
      </c>
      <c r="C356" s="40">
        <f t="shared" ref="C356:I365" si="58">C150*IdarkOpT</f>
        <v>96</v>
      </c>
      <c r="D356" s="35">
        <f t="shared" si="58"/>
        <v>702</v>
      </c>
      <c r="E356" s="35">
        <f t="shared" si="58"/>
        <v>702</v>
      </c>
      <c r="F356" s="35">
        <f t="shared" si="58"/>
        <v>702</v>
      </c>
      <c r="G356" s="35">
        <f t="shared" si="58"/>
        <v>702</v>
      </c>
      <c r="H356" s="35">
        <f t="shared" si="58"/>
        <v>702</v>
      </c>
      <c r="I356" s="35">
        <f t="shared" si="58"/>
        <v>702</v>
      </c>
      <c r="J356" s="33"/>
    </row>
    <row r="357" spans="1:10" s="1" customFormat="1" ht="22.5" x14ac:dyDescent="0.2">
      <c r="A357" s="18">
        <v>0.21</v>
      </c>
      <c r="B357" s="19">
        <f t="shared" si="55"/>
        <v>2.9512092266663868E-4</v>
      </c>
      <c r="C357" s="40">
        <f t="shared" si="58"/>
        <v>96</v>
      </c>
      <c r="D357" s="35">
        <f t="shared" si="58"/>
        <v>702</v>
      </c>
      <c r="E357" s="35">
        <f t="shared" si="58"/>
        <v>702</v>
      </c>
      <c r="F357" s="35">
        <f t="shared" si="58"/>
        <v>702</v>
      </c>
      <c r="G357" s="35">
        <f t="shared" si="58"/>
        <v>702</v>
      </c>
      <c r="H357" s="35">
        <f t="shared" si="58"/>
        <v>702</v>
      </c>
      <c r="I357" s="35">
        <f t="shared" si="58"/>
        <v>702</v>
      </c>
      <c r="J357" s="33"/>
    </row>
    <row r="358" spans="1:10" s="1" customFormat="1" ht="22.5" x14ac:dyDescent="0.2">
      <c r="A358" s="18">
        <v>0.22</v>
      </c>
      <c r="B358" s="19">
        <f t="shared" si="55"/>
        <v>3.4673685045253169E-4</v>
      </c>
      <c r="C358" s="40">
        <f t="shared" si="58"/>
        <v>96</v>
      </c>
      <c r="D358" s="35">
        <f t="shared" si="58"/>
        <v>702</v>
      </c>
      <c r="E358" s="35">
        <f t="shared" si="58"/>
        <v>702</v>
      </c>
      <c r="F358" s="35">
        <f t="shared" si="58"/>
        <v>702</v>
      </c>
      <c r="G358" s="35">
        <f t="shared" si="58"/>
        <v>702</v>
      </c>
      <c r="H358" s="35">
        <f t="shared" si="58"/>
        <v>702</v>
      </c>
      <c r="I358" s="35">
        <f t="shared" si="58"/>
        <v>702</v>
      </c>
      <c r="J358" s="33"/>
    </row>
    <row r="359" spans="1:10" s="1" customFormat="1" ht="22.5" x14ac:dyDescent="0.2">
      <c r="A359" s="18">
        <v>0.23</v>
      </c>
      <c r="B359" s="19">
        <f t="shared" si="55"/>
        <v>4.0738027780411282E-4</v>
      </c>
      <c r="C359" s="40">
        <f t="shared" si="58"/>
        <v>96</v>
      </c>
      <c r="D359" s="35">
        <f t="shared" si="58"/>
        <v>702</v>
      </c>
      <c r="E359" s="35">
        <f t="shared" si="58"/>
        <v>702</v>
      </c>
      <c r="F359" s="35">
        <f t="shared" si="58"/>
        <v>702</v>
      </c>
      <c r="G359" s="35">
        <f t="shared" si="58"/>
        <v>702</v>
      </c>
      <c r="H359" s="35">
        <f t="shared" si="58"/>
        <v>702</v>
      </c>
      <c r="I359" s="35">
        <f t="shared" si="58"/>
        <v>702</v>
      </c>
      <c r="J359" s="33"/>
    </row>
    <row r="360" spans="1:10" s="1" customFormat="1" ht="22.5" x14ac:dyDescent="0.2">
      <c r="A360" s="18">
        <v>0.24</v>
      </c>
      <c r="B360" s="19">
        <f t="shared" si="55"/>
        <v>4.7863009232263837E-4</v>
      </c>
      <c r="C360" s="40">
        <f t="shared" si="58"/>
        <v>96</v>
      </c>
      <c r="D360" s="35">
        <f t="shared" si="58"/>
        <v>702</v>
      </c>
      <c r="E360" s="35">
        <f t="shared" si="58"/>
        <v>702</v>
      </c>
      <c r="F360" s="35">
        <f t="shared" si="58"/>
        <v>702</v>
      </c>
      <c r="G360" s="35">
        <f t="shared" si="58"/>
        <v>702</v>
      </c>
      <c r="H360" s="35">
        <f t="shared" si="58"/>
        <v>702</v>
      </c>
      <c r="I360" s="35">
        <f t="shared" si="58"/>
        <v>702</v>
      </c>
      <c r="J360" s="33"/>
    </row>
    <row r="361" spans="1:10" s="1" customFormat="1" ht="22.5" x14ac:dyDescent="0.2">
      <c r="A361" s="18">
        <v>0.25</v>
      </c>
      <c r="B361" s="19">
        <f t="shared" si="55"/>
        <v>5.6234132519034921E-4</v>
      </c>
      <c r="C361" s="40">
        <f t="shared" si="58"/>
        <v>96</v>
      </c>
      <c r="D361" s="35">
        <f t="shared" si="58"/>
        <v>702</v>
      </c>
      <c r="E361" s="35">
        <f t="shared" si="58"/>
        <v>702</v>
      </c>
      <c r="F361" s="35">
        <f t="shared" si="58"/>
        <v>702</v>
      </c>
      <c r="G361" s="35">
        <f t="shared" si="58"/>
        <v>702</v>
      </c>
      <c r="H361" s="35">
        <f t="shared" si="58"/>
        <v>702</v>
      </c>
      <c r="I361" s="35">
        <f t="shared" si="58"/>
        <v>702</v>
      </c>
      <c r="J361" s="33"/>
    </row>
    <row r="362" spans="1:10" s="1" customFormat="1" ht="22.5" x14ac:dyDescent="0.2">
      <c r="A362" s="18">
        <v>0.26</v>
      </c>
      <c r="B362" s="19">
        <f t="shared" si="55"/>
        <v>6.6069344800759626E-4</v>
      </c>
      <c r="C362" s="40">
        <f t="shared" si="58"/>
        <v>96</v>
      </c>
      <c r="D362" s="35">
        <f t="shared" si="58"/>
        <v>702</v>
      </c>
      <c r="E362" s="35">
        <f t="shared" si="58"/>
        <v>702</v>
      </c>
      <c r="F362" s="35">
        <f t="shared" si="58"/>
        <v>702</v>
      </c>
      <c r="G362" s="35">
        <f t="shared" si="58"/>
        <v>702</v>
      </c>
      <c r="H362" s="35">
        <f t="shared" si="58"/>
        <v>702</v>
      </c>
      <c r="I362" s="35">
        <f t="shared" si="58"/>
        <v>702</v>
      </c>
      <c r="J362" s="33"/>
    </row>
    <row r="363" spans="1:10" s="1" customFormat="1" ht="22.5" x14ac:dyDescent="0.2">
      <c r="A363" s="18">
        <v>0.27</v>
      </c>
      <c r="B363" s="19">
        <f t="shared" si="55"/>
        <v>7.7624711662869226E-4</v>
      </c>
      <c r="C363" s="40">
        <f t="shared" si="58"/>
        <v>96</v>
      </c>
      <c r="D363" s="35">
        <f t="shared" si="58"/>
        <v>702</v>
      </c>
      <c r="E363" s="35">
        <f t="shared" si="58"/>
        <v>702</v>
      </c>
      <c r="F363" s="35">
        <f t="shared" si="58"/>
        <v>702</v>
      </c>
      <c r="G363" s="35">
        <f t="shared" si="58"/>
        <v>702</v>
      </c>
      <c r="H363" s="35">
        <f t="shared" si="58"/>
        <v>702</v>
      </c>
      <c r="I363" s="35">
        <f t="shared" si="58"/>
        <v>702</v>
      </c>
      <c r="J363" s="33"/>
    </row>
    <row r="364" spans="1:10" s="1" customFormat="1" ht="22.5" x14ac:dyDescent="0.2">
      <c r="A364" s="18">
        <v>0.28000000000000003</v>
      </c>
      <c r="B364" s="19">
        <f t="shared" si="55"/>
        <v>9.120108393559105E-4</v>
      </c>
      <c r="C364" s="40">
        <f t="shared" si="58"/>
        <v>96</v>
      </c>
      <c r="D364" s="35">
        <f t="shared" si="58"/>
        <v>702</v>
      </c>
      <c r="E364" s="35">
        <f t="shared" si="58"/>
        <v>702</v>
      </c>
      <c r="F364" s="35">
        <f t="shared" si="58"/>
        <v>702</v>
      </c>
      <c r="G364" s="35">
        <f t="shared" si="58"/>
        <v>702</v>
      </c>
      <c r="H364" s="35">
        <f t="shared" si="58"/>
        <v>702</v>
      </c>
      <c r="I364" s="35">
        <f t="shared" si="58"/>
        <v>702</v>
      </c>
      <c r="J364" s="33"/>
    </row>
    <row r="365" spans="1:10" s="1" customFormat="1" ht="22.5" x14ac:dyDescent="0.2">
      <c r="A365" s="18">
        <v>0.28999999999999998</v>
      </c>
      <c r="B365" s="19">
        <f t="shared" si="55"/>
        <v>1.0715193052376066E-3</v>
      </c>
      <c r="C365" s="40">
        <f t="shared" si="58"/>
        <v>96</v>
      </c>
      <c r="D365" s="35">
        <f t="shared" si="58"/>
        <v>702</v>
      </c>
      <c r="E365" s="35">
        <f t="shared" si="58"/>
        <v>702</v>
      </c>
      <c r="F365" s="35">
        <f t="shared" si="58"/>
        <v>702</v>
      </c>
      <c r="G365" s="35">
        <f t="shared" si="58"/>
        <v>702</v>
      </c>
      <c r="H365" s="35">
        <f t="shared" si="58"/>
        <v>702</v>
      </c>
      <c r="I365" s="35">
        <f t="shared" si="58"/>
        <v>702</v>
      </c>
      <c r="J365" s="33"/>
    </row>
    <row r="366" spans="1:10" s="1" customFormat="1" ht="22.5" x14ac:dyDescent="0.2">
      <c r="A366" s="18">
        <v>0.3</v>
      </c>
      <c r="B366" s="19">
        <f t="shared" si="55"/>
        <v>1.2589254117941677E-3</v>
      </c>
      <c r="C366" s="40">
        <f t="shared" ref="C366:I375" si="59">C160*IdarkOpT</f>
        <v>96</v>
      </c>
      <c r="D366" s="35">
        <f t="shared" si="59"/>
        <v>702</v>
      </c>
      <c r="E366" s="35">
        <f t="shared" si="59"/>
        <v>702</v>
      </c>
      <c r="F366" s="35">
        <f t="shared" si="59"/>
        <v>702</v>
      </c>
      <c r="G366" s="35">
        <f t="shared" si="59"/>
        <v>702</v>
      </c>
      <c r="H366" s="35">
        <f t="shared" si="59"/>
        <v>702</v>
      </c>
      <c r="I366" s="35">
        <f t="shared" si="59"/>
        <v>702</v>
      </c>
      <c r="J366" s="33"/>
    </row>
    <row r="367" spans="1:10" s="1" customFormat="1" ht="22.5" x14ac:dyDescent="0.2">
      <c r="A367" s="18">
        <v>0.31</v>
      </c>
      <c r="B367" s="19">
        <f t="shared" si="55"/>
        <v>1.4791083881682085E-3</v>
      </c>
      <c r="C367" s="40">
        <f t="shared" si="59"/>
        <v>96</v>
      </c>
      <c r="D367" s="35">
        <f t="shared" si="59"/>
        <v>702</v>
      </c>
      <c r="E367" s="35">
        <f t="shared" si="59"/>
        <v>702</v>
      </c>
      <c r="F367" s="35">
        <f t="shared" si="59"/>
        <v>702</v>
      </c>
      <c r="G367" s="35">
        <f t="shared" si="59"/>
        <v>702</v>
      </c>
      <c r="H367" s="35">
        <f t="shared" si="59"/>
        <v>702</v>
      </c>
      <c r="I367" s="35">
        <f t="shared" si="59"/>
        <v>702</v>
      </c>
      <c r="J367" s="33"/>
    </row>
    <row r="368" spans="1:10" s="1" customFormat="1" ht="22.5" x14ac:dyDescent="0.2">
      <c r="A368" s="18">
        <v>0.32</v>
      </c>
      <c r="B368" s="19">
        <f t="shared" ref="B368:B399" si="60">EsMin*(EsMax/EsMin)^$A368</f>
        <v>1.7378008287493754E-3</v>
      </c>
      <c r="C368" s="40">
        <f t="shared" si="59"/>
        <v>96</v>
      </c>
      <c r="D368" s="35">
        <f t="shared" si="59"/>
        <v>702</v>
      </c>
      <c r="E368" s="35">
        <f t="shared" si="59"/>
        <v>702</v>
      </c>
      <c r="F368" s="35">
        <f t="shared" si="59"/>
        <v>702</v>
      </c>
      <c r="G368" s="35">
        <f t="shared" si="59"/>
        <v>702</v>
      </c>
      <c r="H368" s="35">
        <f t="shared" si="59"/>
        <v>702</v>
      </c>
      <c r="I368" s="35">
        <f t="shared" si="59"/>
        <v>702</v>
      </c>
      <c r="J368" s="33"/>
    </row>
    <row r="369" spans="1:10" s="1" customFormat="1" ht="22.5" x14ac:dyDescent="0.2">
      <c r="A369" s="18">
        <v>0.33</v>
      </c>
      <c r="B369" s="19">
        <f t="shared" si="60"/>
        <v>2.0417379446695297E-3</v>
      </c>
      <c r="C369" s="40">
        <f t="shared" si="59"/>
        <v>96</v>
      </c>
      <c r="D369" s="35">
        <f t="shared" si="59"/>
        <v>702</v>
      </c>
      <c r="E369" s="35">
        <f t="shared" si="59"/>
        <v>702</v>
      </c>
      <c r="F369" s="35">
        <f t="shared" si="59"/>
        <v>702</v>
      </c>
      <c r="G369" s="35">
        <f t="shared" si="59"/>
        <v>702</v>
      </c>
      <c r="H369" s="35">
        <f t="shared" si="59"/>
        <v>702</v>
      </c>
      <c r="I369" s="35">
        <f t="shared" si="59"/>
        <v>702</v>
      </c>
      <c r="J369" s="33"/>
    </row>
    <row r="370" spans="1:10" s="1" customFormat="1" ht="22.5" x14ac:dyDescent="0.2">
      <c r="A370" s="18">
        <v>0.34</v>
      </c>
      <c r="B370" s="19">
        <f t="shared" si="60"/>
        <v>2.3988329190194912E-3</v>
      </c>
      <c r="C370" s="40">
        <f t="shared" si="59"/>
        <v>96</v>
      </c>
      <c r="D370" s="35">
        <f t="shared" si="59"/>
        <v>702</v>
      </c>
      <c r="E370" s="35">
        <f t="shared" si="59"/>
        <v>702</v>
      </c>
      <c r="F370" s="35">
        <f t="shared" si="59"/>
        <v>702</v>
      </c>
      <c r="G370" s="35">
        <f t="shared" si="59"/>
        <v>702</v>
      </c>
      <c r="H370" s="35">
        <f t="shared" si="59"/>
        <v>702</v>
      </c>
      <c r="I370" s="35">
        <f t="shared" si="59"/>
        <v>702</v>
      </c>
      <c r="J370" s="33"/>
    </row>
    <row r="371" spans="1:10" s="1" customFormat="1" ht="22.5" x14ac:dyDescent="0.2">
      <c r="A371" s="18">
        <v>0.35</v>
      </c>
      <c r="B371" s="19">
        <f t="shared" si="60"/>
        <v>2.8183829312644535E-3</v>
      </c>
      <c r="C371" s="40">
        <f t="shared" si="59"/>
        <v>96</v>
      </c>
      <c r="D371" s="35">
        <f t="shared" si="59"/>
        <v>702</v>
      </c>
      <c r="E371" s="35">
        <f t="shared" si="59"/>
        <v>702</v>
      </c>
      <c r="F371" s="35">
        <f t="shared" si="59"/>
        <v>702</v>
      </c>
      <c r="G371" s="35">
        <f t="shared" si="59"/>
        <v>702</v>
      </c>
      <c r="H371" s="35">
        <f t="shared" si="59"/>
        <v>702</v>
      </c>
      <c r="I371" s="35">
        <f t="shared" si="59"/>
        <v>702</v>
      </c>
      <c r="J371" s="33"/>
    </row>
    <row r="372" spans="1:10" s="1" customFormat="1" ht="22.5" x14ac:dyDescent="0.2">
      <c r="A372" s="18">
        <v>0.36</v>
      </c>
      <c r="B372" s="19">
        <f t="shared" si="60"/>
        <v>3.3113112148259109E-3</v>
      </c>
      <c r="C372" s="40">
        <f t="shared" si="59"/>
        <v>96</v>
      </c>
      <c r="D372" s="35">
        <f t="shared" si="59"/>
        <v>702</v>
      </c>
      <c r="E372" s="35">
        <f t="shared" si="59"/>
        <v>702</v>
      </c>
      <c r="F372" s="35">
        <f t="shared" si="59"/>
        <v>702</v>
      </c>
      <c r="G372" s="35">
        <f t="shared" si="59"/>
        <v>702</v>
      </c>
      <c r="H372" s="35">
        <f t="shared" si="59"/>
        <v>702</v>
      </c>
      <c r="I372" s="35">
        <f t="shared" si="59"/>
        <v>702</v>
      </c>
      <c r="J372" s="33"/>
    </row>
    <row r="373" spans="1:10" s="1" customFormat="1" ht="22.5" x14ac:dyDescent="0.2">
      <c r="A373" s="18">
        <v>0.37</v>
      </c>
      <c r="B373" s="19">
        <f t="shared" si="60"/>
        <v>3.8904514499428066E-3</v>
      </c>
      <c r="C373" s="40">
        <f t="shared" si="59"/>
        <v>96</v>
      </c>
      <c r="D373" s="35">
        <f t="shared" si="59"/>
        <v>702</v>
      </c>
      <c r="E373" s="35">
        <f t="shared" si="59"/>
        <v>702</v>
      </c>
      <c r="F373" s="35">
        <f t="shared" si="59"/>
        <v>702</v>
      </c>
      <c r="G373" s="35">
        <f t="shared" si="59"/>
        <v>702</v>
      </c>
      <c r="H373" s="35">
        <f t="shared" si="59"/>
        <v>702</v>
      </c>
      <c r="I373" s="35">
        <f t="shared" si="59"/>
        <v>702</v>
      </c>
      <c r="J373" s="33"/>
    </row>
    <row r="374" spans="1:10" s="1" customFormat="1" ht="22.5" x14ac:dyDescent="0.2">
      <c r="A374" s="18">
        <v>0.38</v>
      </c>
      <c r="B374" s="19">
        <f t="shared" si="60"/>
        <v>4.5708818961487522E-3</v>
      </c>
      <c r="C374" s="40">
        <f t="shared" si="59"/>
        <v>96</v>
      </c>
      <c r="D374" s="35">
        <f t="shared" si="59"/>
        <v>702</v>
      </c>
      <c r="E374" s="35">
        <f t="shared" si="59"/>
        <v>702</v>
      </c>
      <c r="F374" s="35">
        <f t="shared" si="59"/>
        <v>702</v>
      </c>
      <c r="G374" s="35">
        <f t="shared" si="59"/>
        <v>702</v>
      </c>
      <c r="H374" s="35">
        <f t="shared" si="59"/>
        <v>702</v>
      </c>
      <c r="I374" s="35">
        <f t="shared" si="59"/>
        <v>702</v>
      </c>
      <c r="J374" s="33"/>
    </row>
    <row r="375" spans="1:10" s="1" customFormat="1" ht="22.5" x14ac:dyDescent="0.2">
      <c r="A375" s="18">
        <v>0.39</v>
      </c>
      <c r="B375" s="19">
        <f t="shared" si="60"/>
        <v>5.3703179637025304E-3</v>
      </c>
      <c r="C375" s="40">
        <f t="shared" si="59"/>
        <v>96</v>
      </c>
      <c r="D375" s="35">
        <f t="shared" si="59"/>
        <v>702</v>
      </c>
      <c r="E375" s="35">
        <f t="shared" si="59"/>
        <v>702</v>
      </c>
      <c r="F375" s="35">
        <f t="shared" si="59"/>
        <v>702</v>
      </c>
      <c r="G375" s="35">
        <f t="shared" si="59"/>
        <v>702</v>
      </c>
      <c r="H375" s="35">
        <f t="shared" si="59"/>
        <v>702</v>
      </c>
      <c r="I375" s="35">
        <f t="shared" si="59"/>
        <v>702</v>
      </c>
      <c r="J375" s="33"/>
    </row>
    <row r="376" spans="1:10" s="1" customFormat="1" ht="22.5" x14ac:dyDescent="0.2">
      <c r="A376" s="18">
        <v>0.4</v>
      </c>
      <c r="B376" s="19">
        <f t="shared" si="60"/>
        <v>6.3095734448019381E-3</v>
      </c>
      <c r="C376" s="40">
        <f t="shared" ref="C376:I385" si="61">C170*IdarkOpT</f>
        <v>96</v>
      </c>
      <c r="D376" s="35">
        <f t="shared" si="61"/>
        <v>702</v>
      </c>
      <c r="E376" s="35">
        <f t="shared" si="61"/>
        <v>702</v>
      </c>
      <c r="F376" s="35">
        <f t="shared" si="61"/>
        <v>702</v>
      </c>
      <c r="G376" s="35">
        <f t="shared" si="61"/>
        <v>702</v>
      </c>
      <c r="H376" s="35">
        <f t="shared" si="61"/>
        <v>702</v>
      </c>
      <c r="I376" s="35">
        <f t="shared" si="61"/>
        <v>702</v>
      </c>
      <c r="J376" s="33"/>
    </row>
    <row r="377" spans="1:10" s="1" customFormat="1" ht="22.5" x14ac:dyDescent="0.2">
      <c r="A377" s="18">
        <v>0.41</v>
      </c>
      <c r="B377" s="19">
        <f t="shared" si="60"/>
        <v>7.4131024130091767E-3</v>
      </c>
      <c r="C377" s="40">
        <f t="shared" si="61"/>
        <v>96</v>
      </c>
      <c r="D377" s="35">
        <f t="shared" si="61"/>
        <v>702</v>
      </c>
      <c r="E377" s="35">
        <f t="shared" si="61"/>
        <v>702</v>
      </c>
      <c r="F377" s="35">
        <f t="shared" si="61"/>
        <v>702</v>
      </c>
      <c r="G377" s="35">
        <f t="shared" si="61"/>
        <v>702</v>
      </c>
      <c r="H377" s="35">
        <f t="shared" si="61"/>
        <v>702</v>
      </c>
      <c r="I377" s="35">
        <f t="shared" si="61"/>
        <v>702</v>
      </c>
      <c r="J377" s="33"/>
    </row>
    <row r="378" spans="1:10" s="1" customFormat="1" ht="22.5" x14ac:dyDescent="0.2">
      <c r="A378" s="18">
        <v>0.42</v>
      </c>
      <c r="B378" s="19">
        <f t="shared" si="60"/>
        <v>8.7096358995608098E-3</v>
      </c>
      <c r="C378" s="40">
        <f t="shared" si="61"/>
        <v>96</v>
      </c>
      <c r="D378" s="35">
        <f t="shared" si="61"/>
        <v>702</v>
      </c>
      <c r="E378" s="35">
        <f t="shared" si="61"/>
        <v>702</v>
      </c>
      <c r="F378" s="35">
        <f t="shared" si="61"/>
        <v>702</v>
      </c>
      <c r="G378" s="35">
        <f t="shared" si="61"/>
        <v>702</v>
      </c>
      <c r="H378" s="35">
        <f t="shared" si="61"/>
        <v>702</v>
      </c>
      <c r="I378" s="35">
        <f t="shared" si="61"/>
        <v>702</v>
      </c>
      <c r="J378" s="33"/>
    </row>
    <row r="379" spans="1:10" s="1" customFormat="1" ht="22.5" x14ac:dyDescent="0.2">
      <c r="A379" s="18">
        <v>0.43</v>
      </c>
      <c r="B379" s="19">
        <f t="shared" si="60"/>
        <v>1.0232929922807547E-2</v>
      </c>
      <c r="C379" s="40">
        <f t="shared" si="61"/>
        <v>96</v>
      </c>
      <c r="D379" s="35">
        <f t="shared" si="61"/>
        <v>702</v>
      </c>
      <c r="E379" s="35">
        <f t="shared" si="61"/>
        <v>702</v>
      </c>
      <c r="F379" s="35">
        <f t="shared" si="61"/>
        <v>702</v>
      </c>
      <c r="G379" s="35">
        <f t="shared" si="61"/>
        <v>702</v>
      </c>
      <c r="H379" s="35">
        <f t="shared" si="61"/>
        <v>702</v>
      </c>
      <c r="I379" s="35">
        <f t="shared" si="61"/>
        <v>702</v>
      </c>
      <c r="J379" s="33"/>
    </row>
    <row r="380" spans="1:10" s="1" customFormat="1" ht="22.5" x14ac:dyDescent="0.2">
      <c r="A380" s="18">
        <v>0.44</v>
      </c>
      <c r="B380" s="19">
        <f t="shared" si="60"/>
        <v>1.2022644346174128E-2</v>
      </c>
      <c r="C380" s="40">
        <f t="shared" si="61"/>
        <v>96</v>
      </c>
      <c r="D380" s="35">
        <f t="shared" si="61"/>
        <v>702</v>
      </c>
      <c r="E380" s="35">
        <f t="shared" si="61"/>
        <v>702</v>
      </c>
      <c r="F380" s="35">
        <f t="shared" si="61"/>
        <v>702</v>
      </c>
      <c r="G380" s="35">
        <f t="shared" si="61"/>
        <v>702</v>
      </c>
      <c r="H380" s="35">
        <f t="shared" si="61"/>
        <v>702</v>
      </c>
      <c r="I380" s="35">
        <f t="shared" si="61"/>
        <v>702</v>
      </c>
      <c r="J380" s="33"/>
    </row>
    <row r="381" spans="1:10" s="1" customFormat="1" ht="22.5" x14ac:dyDescent="0.2">
      <c r="A381" s="18">
        <v>0.45</v>
      </c>
      <c r="B381" s="19">
        <f t="shared" si="60"/>
        <v>1.4125375446227545E-2</v>
      </c>
      <c r="C381" s="40">
        <f t="shared" si="61"/>
        <v>96</v>
      </c>
      <c r="D381" s="35">
        <f t="shared" si="61"/>
        <v>702</v>
      </c>
      <c r="E381" s="35">
        <f t="shared" si="61"/>
        <v>702</v>
      </c>
      <c r="F381" s="35">
        <f t="shared" si="61"/>
        <v>702</v>
      </c>
      <c r="G381" s="35">
        <f t="shared" si="61"/>
        <v>702</v>
      </c>
      <c r="H381" s="35">
        <f t="shared" si="61"/>
        <v>702</v>
      </c>
      <c r="I381" s="35">
        <f t="shared" si="61"/>
        <v>702</v>
      </c>
      <c r="J381" s="33"/>
    </row>
    <row r="382" spans="1:10" s="1" customFormat="1" ht="22.5" x14ac:dyDescent="0.2">
      <c r="A382" s="18">
        <v>0.46</v>
      </c>
      <c r="B382" s="19">
        <f t="shared" si="60"/>
        <v>1.6595869074375613E-2</v>
      </c>
      <c r="C382" s="40">
        <f t="shared" si="61"/>
        <v>96</v>
      </c>
      <c r="D382" s="35">
        <f t="shared" si="61"/>
        <v>702</v>
      </c>
      <c r="E382" s="35">
        <f t="shared" si="61"/>
        <v>702</v>
      </c>
      <c r="F382" s="35">
        <f t="shared" si="61"/>
        <v>702</v>
      </c>
      <c r="G382" s="35">
        <f t="shared" si="61"/>
        <v>702</v>
      </c>
      <c r="H382" s="35">
        <f t="shared" si="61"/>
        <v>702</v>
      </c>
      <c r="I382" s="35">
        <f t="shared" si="61"/>
        <v>702</v>
      </c>
      <c r="J382" s="33"/>
    </row>
    <row r="383" spans="1:10" s="1" customFormat="1" ht="22.5" x14ac:dyDescent="0.2">
      <c r="A383" s="18">
        <v>0.47</v>
      </c>
      <c r="B383" s="19">
        <f t="shared" si="60"/>
        <v>1.9498445997580448E-2</v>
      </c>
      <c r="C383" s="40">
        <f t="shared" si="61"/>
        <v>96</v>
      </c>
      <c r="D383" s="35">
        <f t="shared" si="61"/>
        <v>702</v>
      </c>
      <c r="E383" s="35">
        <f t="shared" si="61"/>
        <v>702</v>
      </c>
      <c r="F383" s="35">
        <f t="shared" si="61"/>
        <v>702</v>
      </c>
      <c r="G383" s="35">
        <f t="shared" si="61"/>
        <v>702</v>
      </c>
      <c r="H383" s="35">
        <f t="shared" si="61"/>
        <v>702</v>
      </c>
      <c r="I383" s="35">
        <f t="shared" si="61"/>
        <v>702</v>
      </c>
      <c r="J383" s="33"/>
    </row>
    <row r="384" spans="1:10" s="1" customFormat="1" ht="22.5" x14ac:dyDescent="0.2">
      <c r="A384" s="18">
        <v>0.48</v>
      </c>
      <c r="B384" s="19">
        <f t="shared" si="60"/>
        <v>2.2908676527677727E-2</v>
      </c>
      <c r="C384" s="40">
        <f t="shared" si="61"/>
        <v>96</v>
      </c>
      <c r="D384" s="35">
        <f t="shared" si="61"/>
        <v>702</v>
      </c>
      <c r="E384" s="35">
        <f t="shared" si="61"/>
        <v>702</v>
      </c>
      <c r="F384" s="35">
        <f t="shared" si="61"/>
        <v>702</v>
      </c>
      <c r="G384" s="35">
        <f t="shared" si="61"/>
        <v>702</v>
      </c>
      <c r="H384" s="35">
        <f t="shared" si="61"/>
        <v>702</v>
      </c>
      <c r="I384" s="35">
        <f t="shared" si="61"/>
        <v>702</v>
      </c>
      <c r="J384" s="33"/>
    </row>
    <row r="385" spans="1:10" s="1" customFormat="1" ht="22.5" x14ac:dyDescent="0.2">
      <c r="A385" s="18">
        <v>0.49</v>
      </c>
      <c r="B385" s="19">
        <f t="shared" si="60"/>
        <v>2.6915348039269163E-2</v>
      </c>
      <c r="C385" s="40">
        <f t="shared" si="61"/>
        <v>96</v>
      </c>
      <c r="D385" s="35">
        <f t="shared" si="61"/>
        <v>702</v>
      </c>
      <c r="E385" s="35">
        <f t="shared" si="61"/>
        <v>702</v>
      </c>
      <c r="F385" s="35">
        <f t="shared" si="61"/>
        <v>702</v>
      </c>
      <c r="G385" s="35">
        <f t="shared" si="61"/>
        <v>702</v>
      </c>
      <c r="H385" s="35">
        <f t="shared" si="61"/>
        <v>702</v>
      </c>
      <c r="I385" s="35">
        <f t="shared" si="61"/>
        <v>702</v>
      </c>
      <c r="J385" s="33"/>
    </row>
    <row r="386" spans="1:10" s="1" customFormat="1" ht="22.5" x14ac:dyDescent="0.2">
      <c r="A386" s="18">
        <v>0.5</v>
      </c>
      <c r="B386" s="19">
        <f t="shared" si="60"/>
        <v>3.1622776601683798E-2</v>
      </c>
      <c r="C386" s="40">
        <f t="shared" ref="C386:I395" si="62">C180*IdarkOpT</f>
        <v>96</v>
      </c>
      <c r="D386" s="35">
        <f t="shared" si="62"/>
        <v>702</v>
      </c>
      <c r="E386" s="35">
        <f t="shared" si="62"/>
        <v>702</v>
      </c>
      <c r="F386" s="35">
        <f t="shared" si="62"/>
        <v>702</v>
      </c>
      <c r="G386" s="35">
        <f t="shared" si="62"/>
        <v>702</v>
      </c>
      <c r="H386" s="35">
        <f t="shared" si="62"/>
        <v>702</v>
      </c>
      <c r="I386" s="35">
        <f t="shared" si="62"/>
        <v>702</v>
      </c>
      <c r="J386" s="33"/>
    </row>
    <row r="387" spans="1:10" s="1" customFormat="1" ht="22.5" x14ac:dyDescent="0.2">
      <c r="A387" s="18">
        <v>0.51</v>
      </c>
      <c r="B387" s="19">
        <f t="shared" si="60"/>
        <v>3.715352290971724E-2</v>
      </c>
      <c r="C387" s="40">
        <f t="shared" si="62"/>
        <v>96</v>
      </c>
      <c r="D387" s="35">
        <f t="shared" si="62"/>
        <v>702</v>
      </c>
      <c r="E387" s="35">
        <f t="shared" si="62"/>
        <v>702</v>
      </c>
      <c r="F387" s="35">
        <f t="shared" si="62"/>
        <v>702</v>
      </c>
      <c r="G387" s="35">
        <f t="shared" si="62"/>
        <v>702</v>
      </c>
      <c r="H387" s="35">
        <f t="shared" si="62"/>
        <v>702</v>
      </c>
      <c r="I387" s="35">
        <f t="shared" si="62"/>
        <v>702</v>
      </c>
      <c r="J387" s="33"/>
    </row>
    <row r="388" spans="1:10" s="1" customFormat="1" ht="22.5" x14ac:dyDescent="0.2">
      <c r="A388" s="18">
        <v>0.52</v>
      </c>
      <c r="B388" s="19">
        <f t="shared" si="60"/>
        <v>4.3651583224016632E-2</v>
      </c>
      <c r="C388" s="40">
        <f t="shared" si="62"/>
        <v>96</v>
      </c>
      <c r="D388" s="35">
        <f t="shared" si="62"/>
        <v>702</v>
      </c>
      <c r="E388" s="35">
        <f t="shared" si="62"/>
        <v>702</v>
      </c>
      <c r="F388" s="35">
        <f t="shared" si="62"/>
        <v>702</v>
      </c>
      <c r="G388" s="35">
        <f t="shared" si="62"/>
        <v>702</v>
      </c>
      <c r="H388" s="35">
        <f t="shared" si="62"/>
        <v>702</v>
      </c>
      <c r="I388" s="35">
        <f t="shared" si="62"/>
        <v>701.05906173362314</v>
      </c>
      <c r="J388" s="33"/>
    </row>
    <row r="389" spans="1:10" s="1" customFormat="1" ht="22.5" x14ac:dyDescent="0.2">
      <c r="A389" s="18">
        <v>0.53</v>
      </c>
      <c r="B389" s="19">
        <f t="shared" si="60"/>
        <v>5.1286138399136497E-2</v>
      </c>
      <c r="C389" s="40">
        <f t="shared" si="62"/>
        <v>96</v>
      </c>
      <c r="D389" s="35">
        <f t="shared" si="62"/>
        <v>702</v>
      </c>
      <c r="E389" s="35">
        <f t="shared" si="62"/>
        <v>702</v>
      </c>
      <c r="F389" s="35">
        <f t="shared" si="62"/>
        <v>702</v>
      </c>
      <c r="G389" s="35">
        <f t="shared" si="62"/>
        <v>702</v>
      </c>
      <c r="H389" s="35">
        <f t="shared" si="62"/>
        <v>702</v>
      </c>
      <c r="I389" s="35">
        <f t="shared" si="62"/>
        <v>599.10276446554462</v>
      </c>
      <c r="J389" s="33"/>
    </row>
    <row r="390" spans="1:10" s="1" customFormat="1" ht="22.5" x14ac:dyDescent="0.2">
      <c r="A390" s="18">
        <v>0.54</v>
      </c>
      <c r="B390" s="19">
        <f t="shared" si="60"/>
        <v>6.0255958607435857E-2</v>
      </c>
      <c r="C390" s="40">
        <f t="shared" si="62"/>
        <v>96</v>
      </c>
      <c r="D390" s="35">
        <f t="shared" si="62"/>
        <v>702</v>
      </c>
      <c r="E390" s="35">
        <f t="shared" si="62"/>
        <v>702</v>
      </c>
      <c r="F390" s="35">
        <f t="shared" si="62"/>
        <v>702</v>
      </c>
      <c r="G390" s="35">
        <f t="shared" si="62"/>
        <v>702</v>
      </c>
      <c r="H390" s="35">
        <f t="shared" si="62"/>
        <v>702</v>
      </c>
      <c r="I390" s="35">
        <f t="shared" si="62"/>
        <v>511.67426545917823</v>
      </c>
      <c r="J390" s="33"/>
    </row>
    <row r="391" spans="1:10" s="1" customFormat="1" ht="22.5" x14ac:dyDescent="0.2">
      <c r="A391" s="18">
        <v>0.55000000000000004</v>
      </c>
      <c r="B391" s="19">
        <f t="shared" si="60"/>
        <v>7.079457843841383E-2</v>
      </c>
      <c r="C391" s="40">
        <f t="shared" si="62"/>
        <v>96</v>
      </c>
      <c r="D391" s="35">
        <f t="shared" si="62"/>
        <v>702</v>
      </c>
      <c r="E391" s="35">
        <f t="shared" si="62"/>
        <v>702</v>
      </c>
      <c r="F391" s="35">
        <f t="shared" si="62"/>
        <v>702</v>
      </c>
      <c r="G391" s="35">
        <f t="shared" si="62"/>
        <v>702</v>
      </c>
      <c r="H391" s="35">
        <f t="shared" si="62"/>
        <v>702</v>
      </c>
      <c r="I391" s="35">
        <f t="shared" si="62"/>
        <v>436.78502305283138</v>
      </c>
      <c r="J391" s="33"/>
    </row>
    <row r="392" spans="1:10" s="1" customFormat="1" ht="22.5" x14ac:dyDescent="0.2">
      <c r="A392" s="18">
        <v>0.56000000000000005</v>
      </c>
      <c r="B392" s="19">
        <f t="shared" si="60"/>
        <v>8.3176377110267249E-2</v>
      </c>
      <c r="C392" s="40">
        <f t="shared" si="62"/>
        <v>96</v>
      </c>
      <c r="D392" s="35">
        <f t="shared" si="62"/>
        <v>702</v>
      </c>
      <c r="E392" s="35">
        <f t="shared" si="62"/>
        <v>702</v>
      </c>
      <c r="F392" s="35">
        <f t="shared" si="62"/>
        <v>702</v>
      </c>
      <c r="G392" s="35">
        <f t="shared" si="62"/>
        <v>702</v>
      </c>
      <c r="H392" s="35">
        <f t="shared" si="62"/>
        <v>702</v>
      </c>
      <c r="I392" s="35">
        <f t="shared" si="62"/>
        <v>372.69638497104785</v>
      </c>
      <c r="J392" s="33"/>
    </row>
    <row r="393" spans="1:10" s="1" customFormat="1" ht="22.5" x14ac:dyDescent="0.2">
      <c r="A393" s="18">
        <v>0.56999999999999995</v>
      </c>
      <c r="B393" s="19">
        <f t="shared" si="60"/>
        <v>9.7723722095581E-2</v>
      </c>
      <c r="C393" s="40">
        <f t="shared" si="62"/>
        <v>96</v>
      </c>
      <c r="D393" s="35">
        <f t="shared" si="62"/>
        <v>702</v>
      </c>
      <c r="E393" s="35">
        <f t="shared" si="62"/>
        <v>702</v>
      </c>
      <c r="F393" s="35">
        <f t="shared" si="62"/>
        <v>702</v>
      </c>
      <c r="G393" s="35">
        <f t="shared" si="62"/>
        <v>702</v>
      </c>
      <c r="H393" s="35">
        <f t="shared" si="62"/>
        <v>702</v>
      </c>
      <c r="I393" s="35">
        <f t="shared" si="62"/>
        <v>317.8944115685087</v>
      </c>
      <c r="J393" s="33"/>
    </row>
    <row r="394" spans="1:10" s="1" customFormat="1" ht="22.5" x14ac:dyDescent="0.2">
      <c r="A394" s="18">
        <v>0.57999999999999996</v>
      </c>
      <c r="B394" s="19">
        <f t="shared" si="60"/>
        <v>0.11481536214968832</v>
      </c>
      <c r="C394" s="40">
        <f t="shared" si="62"/>
        <v>96</v>
      </c>
      <c r="D394" s="35">
        <f t="shared" si="62"/>
        <v>702</v>
      </c>
      <c r="E394" s="35">
        <f t="shared" si="62"/>
        <v>702</v>
      </c>
      <c r="F394" s="35">
        <f t="shared" si="62"/>
        <v>702</v>
      </c>
      <c r="G394" s="35">
        <f t="shared" si="62"/>
        <v>702</v>
      </c>
      <c r="H394" s="35">
        <f t="shared" si="62"/>
        <v>702</v>
      </c>
      <c r="I394" s="35">
        <f t="shared" si="62"/>
        <v>271.06538970003521</v>
      </c>
      <c r="J394" s="33"/>
    </row>
    <row r="395" spans="1:10" s="1" customFormat="1" ht="22.5" x14ac:dyDescent="0.2">
      <c r="A395" s="18">
        <v>0.59</v>
      </c>
      <c r="B395" s="19">
        <f t="shared" si="60"/>
        <v>0.1348962882591653</v>
      </c>
      <c r="C395" s="40">
        <f t="shared" si="62"/>
        <v>96</v>
      </c>
      <c r="D395" s="35">
        <f t="shared" si="62"/>
        <v>702</v>
      </c>
      <c r="E395" s="35">
        <f t="shared" si="62"/>
        <v>702</v>
      </c>
      <c r="F395" s="35">
        <f t="shared" si="62"/>
        <v>702</v>
      </c>
      <c r="G395" s="35">
        <f t="shared" si="62"/>
        <v>702</v>
      </c>
      <c r="H395" s="35">
        <f t="shared" si="62"/>
        <v>702</v>
      </c>
      <c r="I395" s="35">
        <f t="shared" si="62"/>
        <v>231.07268282469084</v>
      </c>
      <c r="J395" s="33"/>
    </row>
    <row r="396" spans="1:10" s="1" customFormat="1" ht="22.5" x14ac:dyDescent="0.2">
      <c r="A396" s="18">
        <v>0.6</v>
      </c>
      <c r="B396" s="19">
        <f t="shared" si="60"/>
        <v>0.15848931924611148</v>
      </c>
      <c r="C396" s="40">
        <f t="shared" ref="C396:I405" si="63">C190*IdarkOpT</f>
        <v>96</v>
      </c>
      <c r="D396" s="35">
        <f t="shared" si="63"/>
        <v>702</v>
      </c>
      <c r="E396" s="35">
        <f t="shared" si="63"/>
        <v>702</v>
      </c>
      <c r="F396" s="35">
        <f t="shared" si="63"/>
        <v>702</v>
      </c>
      <c r="G396" s="35">
        <f t="shared" si="63"/>
        <v>702</v>
      </c>
      <c r="H396" s="35">
        <f t="shared" si="63"/>
        <v>702</v>
      </c>
      <c r="I396" s="35">
        <f t="shared" si="63"/>
        <v>196.93529482825244</v>
      </c>
      <c r="J396" s="33"/>
    </row>
    <row r="397" spans="1:10" s="1" customFormat="1" ht="22.5" x14ac:dyDescent="0.2">
      <c r="A397" s="18">
        <v>0.61</v>
      </c>
      <c r="B397" s="19">
        <f t="shared" si="60"/>
        <v>0.18620871366628677</v>
      </c>
      <c r="C397" s="40">
        <f t="shared" si="63"/>
        <v>96</v>
      </c>
      <c r="D397" s="35">
        <f t="shared" si="63"/>
        <v>702</v>
      </c>
      <c r="E397" s="35">
        <f t="shared" si="63"/>
        <v>702</v>
      </c>
      <c r="F397" s="35">
        <f t="shared" si="63"/>
        <v>702</v>
      </c>
      <c r="G397" s="35">
        <f t="shared" si="63"/>
        <v>702</v>
      </c>
      <c r="H397" s="35">
        <f t="shared" si="63"/>
        <v>702</v>
      </c>
      <c r="I397" s="35">
        <f t="shared" si="63"/>
        <v>167.80833196657372</v>
      </c>
      <c r="J397" s="33"/>
    </row>
    <row r="398" spans="1:10" s="1" customFormat="1" ht="22.5" x14ac:dyDescent="0.2">
      <c r="A398" s="18">
        <v>0.62</v>
      </c>
      <c r="B398" s="19">
        <f t="shared" si="60"/>
        <v>0.21877616239495551</v>
      </c>
      <c r="C398" s="40">
        <f t="shared" si="63"/>
        <v>96</v>
      </c>
      <c r="D398" s="35">
        <f t="shared" si="63"/>
        <v>702</v>
      </c>
      <c r="E398" s="35">
        <f t="shared" si="63"/>
        <v>702</v>
      </c>
      <c r="F398" s="35">
        <f t="shared" si="63"/>
        <v>702</v>
      </c>
      <c r="G398" s="35">
        <f t="shared" si="63"/>
        <v>702</v>
      </c>
      <c r="H398" s="35">
        <f t="shared" si="63"/>
        <v>604.85366936745777</v>
      </c>
      <c r="I398" s="35">
        <f t="shared" si="63"/>
        <v>142.96541275958094</v>
      </c>
      <c r="J398" s="33"/>
    </row>
    <row r="399" spans="1:10" s="1" customFormat="1" ht="22.5" x14ac:dyDescent="0.2">
      <c r="A399" s="18">
        <v>0.63</v>
      </c>
      <c r="B399" s="19">
        <f t="shared" si="60"/>
        <v>0.2570395782768865</v>
      </c>
      <c r="C399" s="40">
        <f t="shared" si="63"/>
        <v>96</v>
      </c>
      <c r="D399" s="35">
        <f t="shared" si="63"/>
        <v>702</v>
      </c>
      <c r="E399" s="35">
        <f t="shared" si="63"/>
        <v>702</v>
      </c>
      <c r="F399" s="35">
        <f t="shared" si="63"/>
        <v>702</v>
      </c>
      <c r="G399" s="35">
        <f t="shared" si="63"/>
        <v>702</v>
      </c>
      <c r="H399" s="35">
        <f t="shared" si="63"/>
        <v>515.23570800444998</v>
      </c>
      <c r="I399" s="35">
        <f t="shared" si="63"/>
        <v>121.78298552832455</v>
      </c>
      <c r="J399" s="33"/>
    </row>
    <row r="400" spans="1:10" s="1" customFormat="1" ht="22.5" x14ac:dyDescent="0.2">
      <c r="A400" s="18">
        <v>0.64</v>
      </c>
      <c r="B400" s="19">
        <f t="shared" ref="B400:B436" si="64">EsMin*(EsMax/EsMin)^$A400</f>
        <v>0.3019951720402016</v>
      </c>
      <c r="C400" s="40">
        <f t="shared" si="63"/>
        <v>96</v>
      </c>
      <c r="D400" s="35">
        <f t="shared" si="63"/>
        <v>702</v>
      </c>
      <c r="E400" s="35">
        <f t="shared" si="63"/>
        <v>702</v>
      </c>
      <c r="F400" s="35">
        <f t="shared" si="63"/>
        <v>702</v>
      </c>
      <c r="G400" s="35">
        <f t="shared" si="63"/>
        <v>702</v>
      </c>
      <c r="H400" s="35">
        <f t="shared" si="63"/>
        <v>438.84269877180259</v>
      </c>
      <c r="I400" s="35">
        <f t="shared" si="63"/>
        <v>103.72645607333517</v>
      </c>
      <c r="J400" s="33"/>
    </row>
    <row r="401" spans="1:10" s="1" customFormat="1" ht="22.5" x14ac:dyDescent="0.2">
      <c r="A401" s="18">
        <v>0.65</v>
      </c>
      <c r="B401" s="19">
        <f t="shared" si="64"/>
        <v>0.3548133892335758</v>
      </c>
      <c r="C401" s="40">
        <f t="shared" si="63"/>
        <v>96</v>
      </c>
      <c r="D401" s="35">
        <f t="shared" si="63"/>
        <v>702</v>
      </c>
      <c r="E401" s="35">
        <f t="shared" si="63"/>
        <v>702</v>
      </c>
      <c r="F401" s="35">
        <f t="shared" si="63"/>
        <v>702</v>
      </c>
      <c r="G401" s="35">
        <f t="shared" si="63"/>
        <v>702</v>
      </c>
      <c r="H401" s="35">
        <f t="shared" si="63"/>
        <v>373.73766966809234</v>
      </c>
      <c r="I401" s="35">
        <f t="shared" si="63"/>
        <v>88.337994648821834</v>
      </c>
      <c r="J401" s="33"/>
    </row>
    <row r="402" spans="1:10" s="1" customFormat="1" ht="22.5" x14ac:dyDescent="0.2">
      <c r="A402" s="18">
        <v>0.66</v>
      </c>
      <c r="B402" s="19">
        <f t="shared" si="64"/>
        <v>0.41686938347033553</v>
      </c>
      <c r="C402" s="40">
        <f t="shared" si="63"/>
        <v>96</v>
      </c>
      <c r="D402" s="35">
        <f t="shared" si="63"/>
        <v>702</v>
      </c>
      <c r="E402" s="35">
        <f t="shared" si="63"/>
        <v>702</v>
      </c>
      <c r="F402" s="35">
        <f t="shared" si="63"/>
        <v>702</v>
      </c>
      <c r="G402" s="35">
        <f t="shared" si="63"/>
        <v>702</v>
      </c>
      <c r="H402" s="35">
        <f t="shared" si="63"/>
        <v>318.26331680304025</v>
      </c>
      <c r="I402" s="35">
        <f t="shared" si="63"/>
        <v>75.225874880718607</v>
      </c>
      <c r="J402" s="33"/>
    </row>
    <row r="403" spans="1:10" s="1" customFormat="1" ht="22.5" x14ac:dyDescent="0.2">
      <c r="A403" s="18">
        <v>0.67</v>
      </c>
      <c r="B403" s="19">
        <f t="shared" si="64"/>
        <v>0.48977881936844692</v>
      </c>
      <c r="C403" s="40">
        <f t="shared" si="63"/>
        <v>96</v>
      </c>
      <c r="D403" s="35">
        <f t="shared" si="63"/>
        <v>702</v>
      </c>
      <c r="E403" s="35">
        <f t="shared" si="63"/>
        <v>702</v>
      </c>
      <c r="F403" s="35">
        <f t="shared" si="63"/>
        <v>702</v>
      </c>
      <c r="G403" s="35">
        <f t="shared" si="63"/>
        <v>702</v>
      </c>
      <c r="H403" s="35">
        <f t="shared" si="63"/>
        <v>271.00273671753018</v>
      </c>
      <c r="I403" s="35">
        <f t="shared" si="63"/>
        <v>64.055192315052594</v>
      </c>
      <c r="J403" s="33"/>
    </row>
    <row r="404" spans="1:10" s="1" customFormat="1" ht="22.5" x14ac:dyDescent="0.2">
      <c r="A404" s="18">
        <v>0.68</v>
      </c>
      <c r="B404" s="19">
        <f t="shared" si="64"/>
        <v>0.57543993733715737</v>
      </c>
      <c r="C404" s="40">
        <f t="shared" si="63"/>
        <v>96</v>
      </c>
      <c r="D404" s="35">
        <f t="shared" si="63"/>
        <v>702</v>
      </c>
      <c r="E404" s="35">
        <f t="shared" si="63"/>
        <v>702</v>
      </c>
      <c r="F404" s="35">
        <f t="shared" si="63"/>
        <v>702</v>
      </c>
      <c r="G404" s="35">
        <f t="shared" si="63"/>
        <v>702</v>
      </c>
      <c r="H404" s="35">
        <f t="shared" si="63"/>
        <v>230.7453624880707</v>
      </c>
      <c r="I404" s="35">
        <f t="shared" si="63"/>
        <v>54.539812951725807</v>
      </c>
      <c r="J404" s="33"/>
    </row>
    <row r="405" spans="1:10" s="1" customFormat="1" ht="22.5" x14ac:dyDescent="0.2">
      <c r="A405" s="18">
        <v>0.69</v>
      </c>
      <c r="B405" s="19">
        <f t="shared" si="64"/>
        <v>0.67608297539198181</v>
      </c>
      <c r="C405" s="40">
        <f t="shared" si="63"/>
        <v>96</v>
      </c>
      <c r="D405" s="35">
        <f t="shared" si="63"/>
        <v>702</v>
      </c>
      <c r="E405" s="35">
        <f t="shared" si="63"/>
        <v>702</v>
      </c>
      <c r="F405" s="35">
        <f t="shared" si="63"/>
        <v>702</v>
      </c>
      <c r="G405" s="35">
        <f t="shared" si="63"/>
        <v>702</v>
      </c>
      <c r="H405" s="35">
        <f t="shared" si="63"/>
        <v>196.45750205667284</v>
      </c>
      <c r="I405" s="35">
        <f t="shared" si="63"/>
        <v>46.435409577031763</v>
      </c>
      <c r="J405" s="33"/>
    </row>
    <row r="406" spans="1:10" s="1" customFormat="1" ht="22.5" x14ac:dyDescent="0.2">
      <c r="A406" s="18">
        <v>0.7</v>
      </c>
      <c r="B406" s="19">
        <f t="shared" si="64"/>
        <v>0.79432823472428116</v>
      </c>
      <c r="C406" s="40">
        <f t="shared" ref="C406:I415" si="65">C200*IdarkOpT</f>
        <v>96</v>
      </c>
      <c r="D406" s="35">
        <f t="shared" si="65"/>
        <v>702</v>
      </c>
      <c r="E406" s="35">
        <f t="shared" si="65"/>
        <v>702</v>
      </c>
      <c r="F406" s="35">
        <f t="shared" si="65"/>
        <v>702</v>
      </c>
      <c r="G406" s="35">
        <f t="shared" si="65"/>
        <v>702</v>
      </c>
      <c r="H406" s="35">
        <f t="shared" si="65"/>
        <v>167.25692049850443</v>
      </c>
      <c r="I406" s="35">
        <f t="shared" si="65"/>
        <v>39.53345393601014</v>
      </c>
      <c r="J406" s="33"/>
    </row>
    <row r="407" spans="1:10" s="1" customFormat="1" ht="22.5" x14ac:dyDescent="0.2">
      <c r="A407" s="18">
        <v>0.71</v>
      </c>
      <c r="B407" s="19">
        <f t="shared" si="64"/>
        <v>0.93325430079699156</v>
      </c>
      <c r="C407" s="40">
        <f t="shared" si="65"/>
        <v>96</v>
      </c>
      <c r="D407" s="35">
        <f t="shared" si="65"/>
        <v>702</v>
      </c>
      <c r="E407" s="35">
        <f t="shared" si="65"/>
        <v>702</v>
      </c>
      <c r="F407" s="35">
        <f t="shared" si="65"/>
        <v>702</v>
      </c>
      <c r="G407" s="35">
        <f t="shared" si="65"/>
        <v>702</v>
      </c>
      <c r="H407" s="35">
        <f t="shared" si="65"/>
        <v>142.39095698498193</v>
      </c>
      <c r="I407" s="35">
        <f t="shared" si="65"/>
        <v>33.656044378268454</v>
      </c>
      <c r="J407" s="33"/>
    </row>
    <row r="408" spans="1:10" s="1" customFormat="1" ht="22.5" x14ac:dyDescent="0.2">
      <c r="A408" s="18">
        <v>0.72</v>
      </c>
      <c r="B408" s="19">
        <f t="shared" si="64"/>
        <v>1.0964781961431849</v>
      </c>
      <c r="C408" s="40">
        <f t="shared" si="65"/>
        <v>96</v>
      </c>
      <c r="D408" s="35">
        <f t="shared" si="65"/>
        <v>702</v>
      </c>
      <c r="E408" s="35">
        <f t="shared" si="65"/>
        <v>702</v>
      </c>
      <c r="F408" s="35">
        <f t="shared" si="65"/>
        <v>702</v>
      </c>
      <c r="G408" s="35">
        <f t="shared" si="65"/>
        <v>606.08858998168068</v>
      </c>
      <c r="H408" s="35">
        <f t="shared" si="65"/>
        <v>121.21771799633613</v>
      </c>
      <c r="I408" s="35">
        <f t="shared" si="65"/>
        <v>28.651460617315813</v>
      </c>
      <c r="J408" s="33"/>
    </row>
    <row r="409" spans="1:10" s="1" customFormat="1" ht="22.5" x14ac:dyDescent="0.2">
      <c r="A409" s="18">
        <v>0.73</v>
      </c>
      <c r="B409" s="19">
        <f t="shared" si="64"/>
        <v>1.2882495516931352</v>
      </c>
      <c r="C409" s="40">
        <f t="shared" si="65"/>
        <v>96</v>
      </c>
      <c r="D409" s="35">
        <f t="shared" si="65"/>
        <v>702</v>
      </c>
      <c r="E409" s="35">
        <f t="shared" si="65"/>
        <v>702</v>
      </c>
      <c r="F409" s="35">
        <f t="shared" si="65"/>
        <v>702</v>
      </c>
      <c r="G409" s="35">
        <f t="shared" si="65"/>
        <v>515.94969128261164</v>
      </c>
      <c r="H409" s="35">
        <f t="shared" si="65"/>
        <v>103.18993825652234</v>
      </c>
      <c r="I409" s="35">
        <f t="shared" si="65"/>
        <v>24.390349042450733</v>
      </c>
      <c r="J409" s="33"/>
    </row>
    <row r="410" spans="1:10" s="1" customFormat="1" ht="22.5" x14ac:dyDescent="0.2">
      <c r="A410" s="18">
        <v>0.74</v>
      </c>
      <c r="B410" s="19">
        <f t="shared" si="64"/>
        <v>1.5135612484362084</v>
      </c>
      <c r="C410" s="40">
        <f t="shared" si="65"/>
        <v>96</v>
      </c>
      <c r="D410" s="35">
        <f t="shared" si="65"/>
        <v>702</v>
      </c>
      <c r="E410" s="35">
        <f t="shared" si="65"/>
        <v>702</v>
      </c>
      <c r="F410" s="35">
        <f t="shared" si="65"/>
        <v>702</v>
      </c>
      <c r="G410" s="35">
        <f t="shared" si="65"/>
        <v>439.20574136097298</v>
      </c>
      <c r="H410" s="35">
        <f t="shared" si="65"/>
        <v>87.841148272194587</v>
      </c>
      <c r="I410" s="35">
        <f t="shared" si="65"/>
        <v>20.762453227973268</v>
      </c>
      <c r="J410" s="33"/>
    </row>
    <row r="411" spans="1:10" s="1" customFormat="1" ht="22.5" x14ac:dyDescent="0.2">
      <c r="A411" s="18">
        <v>0.75</v>
      </c>
      <c r="B411" s="19">
        <f t="shared" si="64"/>
        <v>1.7782794100389221</v>
      </c>
      <c r="C411" s="40">
        <f t="shared" si="65"/>
        <v>96</v>
      </c>
      <c r="D411" s="35">
        <f t="shared" si="65"/>
        <v>702</v>
      </c>
      <c r="E411" s="35">
        <f t="shared" si="65"/>
        <v>702</v>
      </c>
      <c r="F411" s="35">
        <f t="shared" si="65"/>
        <v>702</v>
      </c>
      <c r="G411" s="35">
        <f t="shared" si="65"/>
        <v>373.86915661448285</v>
      </c>
      <c r="H411" s="35">
        <f t="shared" si="65"/>
        <v>74.773831322896555</v>
      </c>
      <c r="I411" s="35">
        <f t="shared" si="65"/>
        <v>17.673814676321008</v>
      </c>
      <c r="J411" s="33"/>
    </row>
    <row r="412" spans="1:10" s="1" customFormat="1" ht="22.5" x14ac:dyDescent="0.2">
      <c r="A412" s="18">
        <v>0.76</v>
      </c>
      <c r="B412" s="19">
        <f t="shared" si="64"/>
        <v>2.089296130854041</v>
      </c>
      <c r="C412" s="40">
        <f t="shared" si="65"/>
        <v>96</v>
      </c>
      <c r="D412" s="35">
        <f t="shared" si="65"/>
        <v>702</v>
      </c>
      <c r="E412" s="35">
        <f t="shared" si="65"/>
        <v>702</v>
      </c>
      <c r="F412" s="35">
        <f t="shared" si="65"/>
        <v>702</v>
      </c>
      <c r="G412" s="35">
        <f t="shared" si="65"/>
        <v>318.24646409413003</v>
      </c>
      <c r="H412" s="35">
        <f t="shared" si="65"/>
        <v>63.649292818826005</v>
      </c>
      <c r="I412" s="35">
        <f t="shared" si="65"/>
        <v>15.0443783026316</v>
      </c>
      <c r="J412" s="33"/>
    </row>
    <row r="413" spans="1:10" s="1" customFormat="1" ht="22.5" x14ac:dyDescent="0.2">
      <c r="A413" s="18">
        <v>0.77</v>
      </c>
      <c r="B413" s="19">
        <f t="shared" si="64"/>
        <v>2.4547089156850306</v>
      </c>
      <c r="C413" s="40">
        <f t="shared" si="65"/>
        <v>96</v>
      </c>
      <c r="D413" s="35">
        <f t="shared" si="65"/>
        <v>702</v>
      </c>
      <c r="E413" s="35">
        <f t="shared" si="65"/>
        <v>702</v>
      </c>
      <c r="F413" s="35">
        <f t="shared" si="65"/>
        <v>702</v>
      </c>
      <c r="G413" s="35">
        <f t="shared" si="65"/>
        <v>270.8950049226076</v>
      </c>
      <c r="H413" s="35">
        <f t="shared" si="65"/>
        <v>54.179000984521508</v>
      </c>
      <c r="I413" s="35">
        <f t="shared" si="65"/>
        <v>12.80594568725054</v>
      </c>
      <c r="J413" s="33"/>
    </row>
    <row r="414" spans="1:10" s="1" customFormat="1" ht="22.5" x14ac:dyDescent="0.2">
      <c r="A414" s="18">
        <v>0.78</v>
      </c>
      <c r="B414" s="19">
        <f t="shared" si="64"/>
        <v>2.8840315031266091</v>
      </c>
      <c r="C414" s="40">
        <f t="shared" si="65"/>
        <v>96</v>
      </c>
      <c r="D414" s="35">
        <f t="shared" si="65"/>
        <v>702</v>
      </c>
      <c r="E414" s="35">
        <f t="shared" si="65"/>
        <v>702</v>
      </c>
      <c r="F414" s="35">
        <f t="shared" si="65"/>
        <v>702</v>
      </c>
      <c r="G414" s="35">
        <f t="shared" si="65"/>
        <v>230.5859495944911</v>
      </c>
      <c r="H414" s="35">
        <f t="shared" si="65"/>
        <v>46.117189918898212</v>
      </c>
      <c r="I414" s="35">
        <f t="shared" si="65"/>
        <v>10.900426708103215</v>
      </c>
      <c r="J414" s="33"/>
    </row>
    <row r="415" spans="1:10" s="1" customFormat="1" ht="22.5" x14ac:dyDescent="0.2">
      <c r="A415" s="18">
        <v>0.79</v>
      </c>
      <c r="B415" s="19">
        <f t="shared" si="64"/>
        <v>3.3884415613920273</v>
      </c>
      <c r="C415" s="40">
        <f t="shared" si="65"/>
        <v>96</v>
      </c>
      <c r="D415" s="35">
        <f t="shared" si="65"/>
        <v>702</v>
      </c>
      <c r="E415" s="35">
        <f t="shared" si="65"/>
        <v>702</v>
      </c>
      <c r="F415" s="35">
        <f t="shared" si="65"/>
        <v>702</v>
      </c>
      <c r="G415" s="35">
        <f t="shared" si="65"/>
        <v>196.27272214720438</v>
      </c>
      <c r="H415" s="35">
        <f t="shared" si="65"/>
        <v>39.254544429440877</v>
      </c>
      <c r="I415" s="35">
        <f t="shared" si="65"/>
        <v>9.2783468651405716</v>
      </c>
      <c r="J415" s="33"/>
    </row>
    <row r="416" spans="1:10" s="1" customFormat="1" ht="22.5" x14ac:dyDescent="0.2">
      <c r="A416" s="18">
        <v>0.8</v>
      </c>
      <c r="B416" s="19">
        <f t="shared" si="64"/>
        <v>3.9810717055349789</v>
      </c>
      <c r="C416" s="40">
        <f t="shared" ref="C416:I425" si="66">C210*IdarkOpT</f>
        <v>96</v>
      </c>
      <c r="D416" s="35">
        <f t="shared" si="66"/>
        <v>702</v>
      </c>
      <c r="E416" s="35">
        <f t="shared" si="66"/>
        <v>702</v>
      </c>
      <c r="F416" s="35">
        <f t="shared" si="66"/>
        <v>702</v>
      </c>
      <c r="G416" s="35">
        <f t="shared" si="66"/>
        <v>167.0640545921199</v>
      </c>
      <c r="H416" s="35">
        <f t="shared" si="66"/>
        <v>33.412810918423979</v>
      </c>
      <c r="I416" s="35">
        <f t="shared" si="66"/>
        <v>7.8975734898093037</v>
      </c>
      <c r="J416" s="33"/>
    </row>
    <row r="417" spans="1:10" s="1" customFormat="1" ht="22.5" x14ac:dyDescent="0.2">
      <c r="A417" s="18">
        <v>0.81</v>
      </c>
      <c r="B417" s="19">
        <f t="shared" si="64"/>
        <v>4.6773514128719871</v>
      </c>
      <c r="C417" s="40">
        <f t="shared" si="66"/>
        <v>96</v>
      </c>
      <c r="D417" s="35">
        <f t="shared" si="66"/>
        <v>702</v>
      </c>
      <c r="E417" s="35">
        <f t="shared" si="66"/>
        <v>702</v>
      </c>
      <c r="F417" s="35">
        <f t="shared" si="66"/>
        <v>702</v>
      </c>
      <c r="G417" s="35">
        <f t="shared" si="66"/>
        <v>142.20100161672596</v>
      </c>
      <c r="H417" s="35">
        <f t="shared" si="66"/>
        <v>28.440200323345195</v>
      </c>
      <c r="I417" s="35">
        <f t="shared" si="66"/>
        <v>6.7222291673361365</v>
      </c>
      <c r="J417" s="33"/>
    </row>
    <row r="418" spans="1:10" s="1" customFormat="1" ht="22.5" x14ac:dyDescent="0.2">
      <c r="A418" s="18">
        <v>0.82</v>
      </c>
      <c r="B418" s="19">
        <f t="shared" si="64"/>
        <v>5.4954087385762476</v>
      </c>
      <c r="C418" s="40">
        <f t="shared" si="66"/>
        <v>96</v>
      </c>
      <c r="D418" s="35">
        <f t="shared" si="66"/>
        <v>702</v>
      </c>
      <c r="E418" s="35">
        <f t="shared" si="66"/>
        <v>702</v>
      </c>
      <c r="F418" s="35">
        <f t="shared" si="66"/>
        <v>702</v>
      </c>
      <c r="G418" s="35">
        <f t="shared" si="66"/>
        <v>121.03734001402567</v>
      </c>
      <c r="H418" s="35">
        <f t="shared" si="66"/>
        <v>24.207468002805136</v>
      </c>
      <c r="I418" s="35">
        <f t="shared" si="66"/>
        <v>5.7217651642993959</v>
      </c>
      <c r="J418" s="33"/>
    </row>
    <row r="419" spans="1:10" s="1" customFormat="1" ht="22.5" x14ac:dyDescent="0.2">
      <c r="A419" s="18">
        <v>0.83</v>
      </c>
      <c r="B419" s="19">
        <f t="shared" si="64"/>
        <v>6.4565422903465528</v>
      </c>
      <c r="C419" s="40">
        <f t="shared" si="66"/>
        <v>96</v>
      </c>
      <c r="D419" s="35">
        <f t="shared" si="66"/>
        <v>702</v>
      </c>
      <c r="E419" s="35">
        <f t="shared" si="66"/>
        <v>702</v>
      </c>
      <c r="F419" s="35">
        <f t="shared" si="66"/>
        <v>702</v>
      </c>
      <c r="G419" s="35">
        <f t="shared" si="66"/>
        <v>103.02285913064227</v>
      </c>
      <c r="H419" s="35">
        <f t="shared" si="66"/>
        <v>20.604571826128456</v>
      </c>
      <c r="I419" s="35">
        <f t="shared" si="66"/>
        <v>4.8701715225394535</v>
      </c>
      <c r="J419" s="33"/>
    </row>
    <row r="420" spans="1:10" s="1" customFormat="1" ht="22.5" x14ac:dyDescent="0.2">
      <c r="A420" s="18">
        <v>0.84</v>
      </c>
      <c r="B420" s="19">
        <f t="shared" si="64"/>
        <v>7.5857757502918428</v>
      </c>
      <c r="C420" s="40">
        <f t="shared" si="66"/>
        <v>96</v>
      </c>
      <c r="D420" s="35">
        <f t="shared" si="66"/>
        <v>702</v>
      </c>
      <c r="E420" s="35">
        <f t="shared" si="66"/>
        <v>702</v>
      </c>
      <c r="F420" s="35">
        <f t="shared" si="66"/>
        <v>702</v>
      </c>
      <c r="G420" s="35">
        <f t="shared" si="66"/>
        <v>87.689119331453753</v>
      </c>
      <c r="H420" s="35">
        <f t="shared" si="66"/>
        <v>17.537823866290751</v>
      </c>
      <c r="I420" s="35">
        <f t="shared" si="66"/>
        <v>4.1453038229414503</v>
      </c>
      <c r="J420" s="33"/>
    </row>
    <row r="421" spans="1:10" s="1" customFormat="1" ht="22.5" x14ac:dyDescent="0.2">
      <c r="A421" s="18">
        <v>0.85</v>
      </c>
      <c r="B421" s="19">
        <f t="shared" si="64"/>
        <v>8.9125093813374558</v>
      </c>
      <c r="C421" s="40">
        <f t="shared" si="66"/>
        <v>96</v>
      </c>
      <c r="D421" s="35">
        <f t="shared" si="66"/>
        <v>702</v>
      </c>
      <c r="E421" s="35">
        <f t="shared" si="66"/>
        <v>702</v>
      </c>
      <c r="F421" s="35">
        <f t="shared" si="66"/>
        <v>702</v>
      </c>
      <c r="G421" s="35">
        <f t="shared" si="66"/>
        <v>74.637316424482009</v>
      </c>
      <c r="H421" s="35">
        <f t="shared" si="66"/>
        <v>14.927463284896403</v>
      </c>
      <c r="I421" s="35">
        <f t="shared" si="66"/>
        <v>3.5283095037027858</v>
      </c>
      <c r="J421" s="33"/>
    </row>
    <row r="422" spans="1:10" s="1" customFormat="1" ht="22.5" x14ac:dyDescent="0.2">
      <c r="A422" s="18">
        <v>0.86</v>
      </c>
      <c r="B422" s="19">
        <f t="shared" si="64"/>
        <v>10.471285480509009</v>
      </c>
      <c r="C422" s="40">
        <f t="shared" si="66"/>
        <v>96</v>
      </c>
      <c r="D422" s="35">
        <f t="shared" si="66"/>
        <v>702</v>
      </c>
      <c r="E422" s="35">
        <f t="shared" si="66"/>
        <v>702</v>
      </c>
      <c r="F422" s="35">
        <f t="shared" si="66"/>
        <v>702</v>
      </c>
      <c r="G422" s="35">
        <f t="shared" si="66"/>
        <v>63.527942418587429</v>
      </c>
      <c r="H422" s="35">
        <f t="shared" si="66"/>
        <v>12.705588483717486</v>
      </c>
      <c r="I422" s="35">
        <f t="shared" si="66"/>
        <v>3.0031390961514055</v>
      </c>
      <c r="J422" s="33"/>
    </row>
    <row r="423" spans="1:10" s="1" customFormat="1" ht="22.5" x14ac:dyDescent="0.2">
      <c r="A423" s="18">
        <v>0.87</v>
      </c>
      <c r="B423" s="19">
        <f t="shared" si="64"/>
        <v>12.302687708123822</v>
      </c>
      <c r="C423" s="40">
        <f t="shared" si="66"/>
        <v>96</v>
      </c>
      <c r="D423" s="35">
        <f t="shared" si="66"/>
        <v>702</v>
      </c>
      <c r="E423" s="35">
        <f t="shared" si="66"/>
        <v>702</v>
      </c>
      <c r="F423" s="35">
        <f t="shared" si="66"/>
        <v>702</v>
      </c>
      <c r="G423" s="35">
        <f t="shared" si="66"/>
        <v>54.071978013866214</v>
      </c>
      <c r="H423" s="35">
        <f t="shared" si="66"/>
        <v>10.814395602773242</v>
      </c>
      <c r="I423" s="35">
        <f t="shared" si="66"/>
        <v>2.5561298697464028</v>
      </c>
      <c r="J423" s="33"/>
    </row>
    <row r="424" spans="1:10" s="1" customFormat="1" ht="22.5" x14ac:dyDescent="0.2">
      <c r="A424" s="18">
        <v>0.88</v>
      </c>
      <c r="B424" s="19">
        <f t="shared" si="64"/>
        <v>14.454397707459274</v>
      </c>
      <c r="C424" s="40">
        <f t="shared" si="66"/>
        <v>96</v>
      </c>
      <c r="D424" s="35">
        <f t="shared" si="66"/>
        <v>702</v>
      </c>
      <c r="E424" s="35">
        <f t="shared" si="66"/>
        <v>702</v>
      </c>
      <c r="F424" s="35">
        <f t="shared" si="66"/>
        <v>702</v>
      </c>
      <c r="G424" s="35">
        <f t="shared" si="66"/>
        <v>46.023390841666611</v>
      </c>
      <c r="H424" s="35">
        <f t="shared" si="66"/>
        <v>9.2046781683333236</v>
      </c>
      <c r="I424" s="35">
        <f t="shared" si="66"/>
        <v>2.1756512034242399</v>
      </c>
      <c r="J424" s="33"/>
    </row>
    <row r="425" spans="1:10" s="1" customFormat="1" ht="22.5" x14ac:dyDescent="0.2">
      <c r="A425" s="18">
        <v>0.89</v>
      </c>
      <c r="B425" s="19">
        <f t="shared" si="64"/>
        <v>16.982436524617459</v>
      </c>
      <c r="C425" s="40">
        <f t="shared" si="66"/>
        <v>96</v>
      </c>
      <c r="D425" s="35">
        <f t="shared" si="66"/>
        <v>702</v>
      </c>
      <c r="E425" s="35">
        <f t="shared" si="66"/>
        <v>702</v>
      </c>
      <c r="F425" s="35">
        <f t="shared" si="66"/>
        <v>702</v>
      </c>
      <c r="G425" s="35">
        <f t="shared" si="66"/>
        <v>39.172746551792194</v>
      </c>
      <c r="H425" s="35">
        <f t="shared" si="66"/>
        <v>7.8345493103584394</v>
      </c>
      <c r="I425" s="35">
        <f t="shared" si="66"/>
        <v>1.8518025642665401</v>
      </c>
      <c r="J425" s="33"/>
    </row>
    <row r="426" spans="1:10" s="1" customFormat="1" ht="22.5" x14ac:dyDescent="0.2">
      <c r="A426" s="18">
        <v>0.9</v>
      </c>
      <c r="B426" s="19">
        <f t="shared" si="64"/>
        <v>19.952623149688801</v>
      </c>
      <c r="C426" s="40">
        <f t="shared" ref="C426:I435" si="67">C220*IdarkOpT</f>
        <v>96</v>
      </c>
      <c r="D426" s="35">
        <f t="shared" si="67"/>
        <v>702</v>
      </c>
      <c r="E426" s="35">
        <f t="shared" si="67"/>
        <v>702</v>
      </c>
      <c r="F426" s="35">
        <f t="shared" si="67"/>
        <v>702</v>
      </c>
      <c r="G426" s="35">
        <f t="shared" si="67"/>
        <v>33.341768154575455</v>
      </c>
      <c r="H426" s="35">
        <f t="shared" si="67"/>
        <v>6.6683536309150906</v>
      </c>
      <c r="I426" s="35">
        <f t="shared" si="67"/>
        <v>1.5761563127617488</v>
      </c>
      <c r="J426" s="33"/>
    </row>
    <row r="427" spans="1:10" s="1" customFormat="1" ht="22.5" x14ac:dyDescent="0.2">
      <c r="A427" s="18">
        <v>0.91</v>
      </c>
      <c r="B427" s="19">
        <f t="shared" si="64"/>
        <v>23.442288153199254</v>
      </c>
      <c r="C427" s="40">
        <f t="shared" si="67"/>
        <v>96</v>
      </c>
      <c r="D427" s="35">
        <f t="shared" si="67"/>
        <v>702</v>
      </c>
      <c r="E427" s="35">
        <f t="shared" si="67"/>
        <v>702</v>
      </c>
      <c r="F427" s="35">
        <f t="shared" si="67"/>
        <v>702</v>
      </c>
      <c r="G427" s="35">
        <f t="shared" si="67"/>
        <v>28.378703232945973</v>
      </c>
      <c r="H427" s="35">
        <f t="shared" si="67"/>
        <v>5.6757406465891949</v>
      </c>
      <c r="I427" s="35">
        <f t="shared" si="67"/>
        <v>1.3415386982847188</v>
      </c>
      <c r="J427" s="33"/>
    </row>
    <row r="428" spans="1:10" s="1" customFormat="1" ht="22.5" x14ac:dyDescent="0.2">
      <c r="A428" s="18">
        <v>0.92</v>
      </c>
      <c r="B428" s="19">
        <f t="shared" si="64"/>
        <v>27.542287033381683</v>
      </c>
      <c r="C428" s="40">
        <f t="shared" si="67"/>
        <v>96</v>
      </c>
      <c r="D428" s="35">
        <f t="shared" si="67"/>
        <v>702</v>
      </c>
      <c r="E428" s="35">
        <f t="shared" si="67"/>
        <v>702</v>
      </c>
      <c r="F428" s="35">
        <f t="shared" si="67"/>
        <v>702</v>
      </c>
      <c r="G428" s="35">
        <f t="shared" si="67"/>
        <v>24.154379324423253</v>
      </c>
      <c r="H428" s="35">
        <f t="shared" si="67"/>
        <v>4.8308758648846508</v>
      </c>
      <c r="I428" s="35">
        <f t="shared" si="67"/>
        <v>1.1418433862454629</v>
      </c>
      <c r="J428" s="33"/>
    </row>
    <row r="429" spans="1:10" s="1" customFormat="1" ht="22.5" x14ac:dyDescent="0.2">
      <c r="A429" s="18">
        <v>0.93</v>
      </c>
      <c r="B429" s="19">
        <f t="shared" si="64"/>
        <v>32.359365692962889</v>
      </c>
      <c r="C429" s="40">
        <f t="shared" si="67"/>
        <v>96</v>
      </c>
      <c r="D429" s="35">
        <f t="shared" si="67"/>
        <v>702</v>
      </c>
      <c r="E429" s="35">
        <f t="shared" si="67"/>
        <v>702</v>
      </c>
      <c r="F429" s="35">
        <f t="shared" si="67"/>
        <v>702</v>
      </c>
      <c r="G429" s="35">
        <f t="shared" si="67"/>
        <v>20.558845437255922</v>
      </c>
      <c r="H429" s="35">
        <f t="shared" si="67"/>
        <v>4.1117690874511839</v>
      </c>
      <c r="I429" s="35">
        <f t="shared" si="67"/>
        <v>0.97187269339755278</v>
      </c>
      <c r="J429" s="33"/>
    </row>
    <row r="430" spans="1:10" s="1" customFormat="1" ht="22.5" x14ac:dyDescent="0.2">
      <c r="A430" s="18">
        <v>0.94</v>
      </c>
      <c r="B430" s="19">
        <f t="shared" si="64"/>
        <v>38.018939632056096</v>
      </c>
      <c r="C430" s="40">
        <f t="shared" si="67"/>
        <v>96</v>
      </c>
      <c r="D430" s="35">
        <f t="shared" si="67"/>
        <v>702</v>
      </c>
      <c r="E430" s="35">
        <f t="shared" si="67"/>
        <v>702</v>
      </c>
      <c r="F430" s="35">
        <f t="shared" si="67"/>
        <v>702</v>
      </c>
      <c r="G430" s="35">
        <f t="shared" si="67"/>
        <v>17.49851274221643</v>
      </c>
      <c r="H430" s="35">
        <f t="shared" si="67"/>
        <v>3.4997025484432864</v>
      </c>
      <c r="I430" s="35">
        <f t="shared" si="67"/>
        <v>0.82720242054114035</v>
      </c>
      <c r="J430" s="33"/>
    </row>
    <row r="431" spans="1:10" s="1" customFormat="1" ht="22.5" x14ac:dyDescent="0.2">
      <c r="A431" s="18">
        <v>0.95</v>
      </c>
      <c r="B431" s="19">
        <f t="shared" si="64"/>
        <v>44.668359215096331</v>
      </c>
      <c r="C431" s="40">
        <f t="shared" si="67"/>
        <v>96</v>
      </c>
      <c r="D431" s="35">
        <f t="shared" si="67"/>
        <v>702</v>
      </c>
      <c r="E431" s="35">
        <f t="shared" si="67"/>
        <v>702</v>
      </c>
      <c r="F431" s="35">
        <f t="shared" si="67"/>
        <v>702</v>
      </c>
      <c r="G431" s="35">
        <f t="shared" si="67"/>
        <v>14.893720345233175</v>
      </c>
      <c r="H431" s="35">
        <f t="shared" si="67"/>
        <v>2.9787440690466354</v>
      </c>
      <c r="I431" s="35">
        <f t="shared" si="67"/>
        <v>0.70406677995647737</v>
      </c>
      <c r="J431" s="33"/>
    </row>
    <row r="432" spans="1:10" s="1" customFormat="1" ht="22.5" x14ac:dyDescent="0.2">
      <c r="A432" s="18">
        <v>0.96</v>
      </c>
      <c r="B432" s="19">
        <f t="shared" si="64"/>
        <v>52.48074602497725</v>
      </c>
      <c r="C432" s="40">
        <f t="shared" si="67"/>
        <v>96</v>
      </c>
      <c r="D432" s="35">
        <f t="shared" si="67"/>
        <v>702</v>
      </c>
      <c r="E432" s="35">
        <f t="shared" si="67"/>
        <v>702</v>
      </c>
      <c r="F432" s="35">
        <f t="shared" si="67"/>
        <v>702</v>
      </c>
      <c r="G432" s="35">
        <f t="shared" si="67"/>
        <v>12.676663017151917</v>
      </c>
      <c r="H432" s="35">
        <f t="shared" si="67"/>
        <v>2.5353326034303834</v>
      </c>
      <c r="I432" s="35">
        <f t="shared" si="67"/>
        <v>0.59926043353809066</v>
      </c>
      <c r="J432" s="33"/>
    </row>
    <row r="433" spans="1:13" s="1" customFormat="1" ht="22.5" x14ac:dyDescent="0.2">
      <c r="A433" s="18">
        <v>0.97</v>
      </c>
      <c r="B433" s="19">
        <f t="shared" si="64"/>
        <v>61.659500186148271</v>
      </c>
      <c r="C433" s="40">
        <f t="shared" si="67"/>
        <v>96</v>
      </c>
      <c r="D433" s="35">
        <f t="shared" si="67"/>
        <v>702</v>
      </c>
      <c r="E433" s="35">
        <f t="shared" si="67"/>
        <v>702</v>
      </c>
      <c r="F433" s="35">
        <f t="shared" si="67"/>
        <v>702</v>
      </c>
      <c r="G433" s="35">
        <f t="shared" si="67"/>
        <v>10.789627111031653</v>
      </c>
      <c r="H433" s="35">
        <f t="shared" si="67"/>
        <v>2.1579254222063304</v>
      </c>
      <c r="I433" s="35">
        <f t="shared" si="67"/>
        <v>0.51005509979422359</v>
      </c>
      <c r="J433" s="33"/>
    </row>
    <row r="434" spans="1:13" s="1" customFormat="1" ht="22.5" x14ac:dyDescent="0.2">
      <c r="A434" s="18">
        <v>0.98</v>
      </c>
      <c r="B434" s="19">
        <f t="shared" si="64"/>
        <v>72.443596007499025</v>
      </c>
      <c r="C434" s="40">
        <f t="shared" si="67"/>
        <v>96</v>
      </c>
      <c r="D434" s="35">
        <f t="shared" si="67"/>
        <v>702</v>
      </c>
      <c r="E434" s="35">
        <f t="shared" si="67"/>
        <v>702</v>
      </c>
      <c r="F434" s="35">
        <f t="shared" si="67"/>
        <v>702</v>
      </c>
      <c r="G434" s="35">
        <f t="shared" si="67"/>
        <v>9.1834888707621918</v>
      </c>
      <c r="H434" s="35">
        <f t="shared" si="67"/>
        <v>1.8366977741524384</v>
      </c>
      <c r="I434" s="35">
        <f t="shared" si="67"/>
        <v>0.43412856479966727</v>
      </c>
      <c r="J434" s="33"/>
    </row>
    <row r="435" spans="1:13" s="1" customFormat="1" ht="22.5" x14ac:dyDescent="0.2">
      <c r="A435" s="18">
        <v>0.99</v>
      </c>
      <c r="B435" s="19">
        <f t="shared" si="64"/>
        <v>85.113803820237763</v>
      </c>
      <c r="C435" s="40">
        <f t="shared" si="67"/>
        <v>96</v>
      </c>
      <c r="D435" s="35">
        <f t="shared" si="67"/>
        <v>702</v>
      </c>
      <c r="E435" s="35">
        <f t="shared" si="67"/>
        <v>702</v>
      </c>
      <c r="F435" s="35">
        <f t="shared" si="67"/>
        <v>702</v>
      </c>
      <c r="G435" s="35">
        <f t="shared" si="67"/>
        <v>7.8164361297362399</v>
      </c>
      <c r="H435" s="35">
        <f t="shared" si="67"/>
        <v>1.5632872259472481</v>
      </c>
      <c r="I435" s="35">
        <f t="shared" si="67"/>
        <v>0.36950425340571319</v>
      </c>
      <c r="J435" s="33"/>
    </row>
    <row r="436" spans="1:13" s="1" customFormat="1" ht="23.25" thickBot="1" x14ac:dyDescent="0.25">
      <c r="A436" s="18">
        <v>1</v>
      </c>
      <c r="B436" s="19">
        <f t="shared" si="64"/>
        <v>100.00000000000001</v>
      </c>
      <c r="C436" s="40">
        <f t="shared" ref="C436:I436" si="68">C230*IdarkOpT</f>
        <v>96</v>
      </c>
      <c r="D436" s="35">
        <f t="shared" si="68"/>
        <v>702</v>
      </c>
      <c r="E436" s="35">
        <f t="shared" si="68"/>
        <v>702</v>
      </c>
      <c r="F436" s="35">
        <f t="shared" si="68"/>
        <v>702</v>
      </c>
      <c r="G436" s="35">
        <f t="shared" si="68"/>
        <v>6.6528801879104513</v>
      </c>
      <c r="H436" s="35">
        <f t="shared" si="68"/>
        <v>1.3305760375820903</v>
      </c>
      <c r="I436" s="35">
        <f t="shared" si="68"/>
        <v>0.31449979070122136</v>
      </c>
      <c r="J436" s="33"/>
    </row>
    <row r="437" spans="1:13" s="4" customFormat="1" ht="45" x14ac:dyDescent="0.45">
      <c r="A437" s="42" t="s">
        <v>113</v>
      </c>
      <c r="B437" s="24"/>
      <c r="C437" s="38"/>
      <c r="D437" s="39"/>
      <c r="E437" s="39"/>
      <c r="F437" s="39"/>
      <c r="G437" s="39"/>
      <c r="H437" s="39"/>
      <c r="I437" s="39"/>
      <c r="J437" s="32" t="s">
        <v>69</v>
      </c>
      <c r="K437" s="1"/>
      <c r="L437" s="1"/>
      <c r="M437" s="1"/>
    </row>
    <row r="438" spans="1:13" s="1" customFormat="1" x14ac:dyDescent="0.2">
      <c r="A438" s="47" t="s">
        <v>107</v>
      </c>
      <c r="B438" s="48" t="s">
        <v>67</v>
      </c>
      <c r="C438" s="49" t="str">
        <f t="shared" ref="C438:I438" si="69">Camera_Name</f>
        <v>Competitor Camera</v>
      </c>
      <c r="D438" s="49" t="str">
        <f t="shared" si="69"/>
        <v>Acuros® SWIR (Low Gain)</v>
      </c>
      <c r="E438" s="49" t="str">
        <f t="shared" si="69"/>
        <v>Acuros® SWIR (Medium Gain)</v>
      </c>
      <c r="F438" s="49" t="str">
        <f t="shared" si="69"/>
        <v>Acuros® SWIR (High Gain)</v>
      </c>
      <c r="G438" s="49" t="str">
        <f t="shared" si="69"/>
        <v>Acuros® eSWIR (Low Gain)</v>
      </c>
      <c r="H438" s="49" t="str">
        <f t="shared" si="69"/>
        <v>Acuros® eSWIR (Medium Gain)</v>
      </c>
      <c r="I438" s="49" t="str">
        <f t="shared" si="69"/>
        <v>Acuros® eSWIR (High Gain)</v>
      </c>
      <c r="J438" s="48"/>
      <c r="K438" s="4"/>
      <c r="L438" s="4"/>
      <c r="M438" s="4"/>
    </row>
    <row r="439" spans="1:13" s="1" customFormat="1" ht="22.5" x14ac:dyDescent="0.2">
      <c r="A439" s="18">
        <v>0</v>
      </c>
      <c r="B439" s="19">
        <f t="shared" ref="B439:B470" si="70">EsMin*(EsMax/EsMin)^$A439</f>
        <v>1.0000000000000001E-5</v>
      </c>
      <c r="C439" s="40">
        <f t="shared" ref="C439:I448" si="71">SQRT(C748^2+SQRT(C233)^2)</f>
        <v>250.1919263285688</v>
      </c>
      <c r="D439" s="35">
        <f t="shared" si="71"/>
        <v>181.93955040067567</v>
      </c>
      <c r="E439" s="35">
        <f t="shared" si="71"/>
        <v>75.782583751149573</v>
      </c>
      <c r="F439" s="35">
        <f t="shared" si="71"/>
        <v>64.67611614808051</v>
      </c>
      <c r="G439" s="35">
        <f t="shared" si="71"/>
        <v>181.95549849146488</v>
      </c>
      <c r="H439" s="35">
        <f t="shared" si="71"/>
        <v>75.820864089493682</v>
      </c>
      <c r="I439" s="35">
        <f t="shared" si="71"/>
        <v>64.72096593282177</v>
      </c>
      <c r="J439" s="33"/>
    </row>
    <row r="440" spans="1:13" s="1" customFormat="1" ht="22.5" x14ac:dyDescent="0.2">
      <c r="A440" s="18">
        <v>0.01</v>
      </c>
      <c r="B440" s="19">
        <f t="shared" si="70"/>
        <v>1.1748975549395296E-5</v>
      </c>
      <c r="C440" s="40">
        <f t="shared" si="71"/>
        <v>250.1919263285688</v>
      </c>
      <c r="D440" s="35">
        <f t="shared" si="71"/>
        <v>181.93955040067567</v>
      </c>
      <c r="E440" s="35">
        <f t="shared" si="71"/>
        <v>75.782583751149573</v>
      </c>
      <c r="F440" s="35">
        <f t="shared" si="71"/>
        <v>64.67611614808051</v>
      </c>
      <c r="G440" s="35">
        <f t="shared" si="71"/>
        <v>181.95828762993503</v>
      </c>
      <c r="H440" s="35">
        <f t="shared" si="71"/>
        <v>75.827557241534322</v>
      </c>
      <c r="I440" s="35">
        <f t="shared" si="71"/>
        <v>64.728806857674783</v>
      </c>
      <c r="J440" s="33"/>
    </row>
    <row r="441" spans="1:13" s="1" customFormat="1" ht="22.5" x14ac:dyDescent="0.2">
      <c r="A441" s="18">
        <v>0.02</v>
      </c>
      <c r="B441" s="19">
        <f t="shared" si="70"/>
        <v>1.3803842646028849E-5</v>
      </c>
      <c r="C441" s="40">
        <f t="shared" si="71"/>
        <v>250.1919263285688</v>
      </c>
      <c r="D441" s="35">
        <f t="shared" si="71"/>
        <v>181.93955040067567</v>
      </c>
      <c r="E441" s="35">
        <f t="shared" si="71"/>
        <v>75.782583751149573</v>
      </c>
      <c r="F441" s="35">
        <f t="shared" si="71"/>
        <v>64.67611614808051</v>
      </c>
      <c r="G441" s="35">
        <f t="shared" si="71"/>
        <v>181.96156452728178</v>
      </c>
      <c r="H441" s="35">
        <f t="shared" si="71"/>
        <v>75.835420254760436</v>
      </c>
      <c r="I441" s="35">
        <f t="shared" si="71"/>
        <v>64.738017927768922</v>
      </c>
      <c r="J441" s="33"/>
    </row>
    <row r="442" spans="1:13" s="1" customFormat="1" ht="22.5" x14ac:dyDescent="0.2">
      <c r="A442" s="18">
        <v>0.03</v>
      </c>
      <c r="B442" s="19">
        <f t="shared" si="70"/>
        <v>1.6218100973589302E-5</v>
      </c>
      <c r="C442" s="40">
        <f t="shared" si="71"/>
        <v>250.1919263285688</v>
      </c>
      <c r="D442" s="35">
        <f t="shared" si="71"/>
        <v>181.93955040067567</v>
      </c>
      <c r="E442" s="35">
        <f t="shared" si="71"/>
        <v>75.782583751149573</v>
      </c>
      <c r="F442" s="35">
        <f t="shared" si="71"/>
        <v>64.67611614808051</v>
      </c>
      <c r="G442" s="35">
        <f t="shared" si="71"/>
        <v>181.96541447056674</v>
      </c>
      <c r="H442" s="35">
        <f t="shared" si="71"/>
        <v>75.844657448268151</v>
      </c>
      <c r="I442" s="35">
        <f t="shared" si="71"/>
        <v>64.748838317340784</v>
      </c>
      <c r="J442" s="33"/>
    </row>
    <row r="443" spans="1:13" s="1" customFormat="1" ht="22.5" x14ac:dyDescent="0.2">
      <c r="A443" s="18">
        <v>0.04</v>
      </c>
      <c r="B443" s="19">
        <f t="shared" si="70"/>
        <v>1.9054607179632474E-5</v>
      </c>
      <c r="C443" s="40">
        <f t="shared" si="71"/>
        <v>250.1919263285688</v>
      </c>
      <c r="D443" s="35">
        <f t="shared" si="71"/>
        <v>181.93955040067567</v>
      </c>
      <c r="E443" s="35">
        <f t="shared" si="71"/>
        <v>75.782583751149573</v>
      </c>
      <c r="F443" s="35">
        <f t="shared" si="71"/>
        <v>64.67611614808051</v>
      </c>
      <c r="G443" s="35">
        <f t="shared" si="71"/>
        <v>181.96993765545074</v>
      </c>
      <c r="H443" s="35">
        <f t="shared" si="71"/>
        <v>75.855508767185967</v>
      </c>
      <c r="I443" s="35">
        <f t="shared" si="71"/>
        <v>64.761548856776329</v>
      </c>
      <c r="J443" s="33"/>
    </row>
    <row r="444" spans="1:13" s="1" customFormat="1" ht="22.5" x14ac:dyDescent="0.2">
      <c r="A444" s="18">
        <v>0.05</v>
      </c>
      <c r="B444" s="19">
        <f t="shared" si="70"/>
        <v>2.23872113856834E-5</v>
      </c>
      <c r="C444" s="40">
        <f t="shared" si="71"/>
        <v>250.1919263285688</v>
      </c>
      <c r="D444" s="35">
        <f t="shared" si="71"/>
        <v>181.93955040067567</v>
      </c>
      <c r="E444" s="35">
        <f t="shared" si="71"/>
        <v>75.782583751149573</v>
      </c>
      <c r="F444" s="35">
        <f t="shared" si="71"/>
        <v>64.67611614808051</v>
      </c>
      <c r="G444" s="35">
        <f t="shared" si="71"/>
        <v>181.97525179066827</v>
      </c>
      <c r="H444" s="35">
        <f t="shared" si="71"/>
        <v>75.868255972291266</v>
      </c>
      <c r="I444" s="35">
        <f t="shared" si="71"/>
        <v>64.776479251940756</v>
      </c>
      <c r="J444" s="33"/>
    </row>
    <row r="445" spans="1:13" s="1" customFormat="1" ht="22.5" x14ac:dyDescent="0.2">
      <c r="A445" s="18">
        <v>0.06</v>
      </c>
      <c r="B445" s="19">
        <f t="shared" si="70"/>
        <v>2.6302679918953821E-5</v>
      </c>
      <c r="C445" s="40">
        <f t="shared" si="71"/>
        <v>250.1919263285688</v>
      </c>
      <c r="D445" s="35">
        <f t="shared" si="71"/>
        <v>181.93955040067567</v>
      </c>
      <c r="E445" s="35">
        <f t="shared" si="71"/>
        <v>75.782583751149573</v>
      </c>
      <c r="F445" s="35">
        <f t="shared" si="71"/>
        <v>64.67611614808051</v>
      </c>
      <c r="G445" s="35">
        <f t="shared" si="71"/>
        <v>181.9814951568766</v>
      </c>
      <c r="H445" s="35">
        <f t="shared" si="71"/>
        <v>75.883229896547661</v>
      </c>
      <c r="I445" s="35">
        <f t="shared" si="71"/>
        <v>64.794016541130603</v>
      </c>
      <c r="J445" s="33"/>
    </row>
    <row r="446" spans="1:13" s="1" customFormat="1" ht="22.5" x14ac:dyDescent="0.2">
      <c r="A446" s="18">
        <v>7.0000000000000007E-2</v>
      </c>
      <c r="B446" s="19">
        <f t="shared" si="70"/>
        <v>3.0902954325135914E-5</v>
      </c>
      <c r="C446" s="40">
        <f t="shared" si="71"/>
        <v>250.1919263285688</v>
      </c>
      <c r="D446" s="35">
        <f t="shared" si="71"/>
        <v>181.93955040067567</v>
      </c>
      <c r="E446" s="35">
        <f t="shared" si="71"/>
        <v>75.782583751149573</v>
      </c>
      <c r="F446" s="35">
        <f t="shared" si="71"/>
        <v>64.67611614808051</v>
      </c>
      <c r="G446" s="35">
        <f t="shared" si="71"/>
        <v>181.98883019891548</v>
      </c>
      <c r="H446" s="35">
        <f t="shared" si="71"/>
        <v>75.900818949268825</v>
      </c>
      <c r="I446" s="35">
        <f t="shared" si="71"/>
        <v>64.814614996694132</v>
      </c>
      <c r="J446" s="33"/>
    </row>
    <row r="447" spans="1:13" s="1" customFormat="1" ht="22.5" x14ac:dyDescent="0.2">
      <c r="A447" s="18">
        <v>0.08</v>
      </c>
      <c r="B447" s="19">
        <f t="shared" si="70"/>
        <v>3.630780547701014E-5</v>
      </c>
      <c r="C447" s="40">
        <f t="shared" si="71"/>
        <v>250.1919263285688</v>
      </c>
      <c r="D447" s="35">
        <f t="shared" si="71"/>
        <v>181.93955040067567</v>
      </c>
      <c r="E447" s="35">
        <f t="shared" si="71"/>
        <v>75.782583751149573</v>
      </c>
      <c r="F447" s="35">
        <f t="shared" si="71"/>
        <v>64.67611614808051</v>
      </c>
      <c r="G447" s="35">
        <f t="shared" si="71"/>
        <v>181.99744774417078</v>
      </c>
      <c r="H447" s="35">
        <f t="shared" si="71"/>
        <v>75.92147907800647</v>
      </c>
      <c r="I447" s="35">
        <f t="shared" si="71"/>
        <v>64.838807711062785</v>
      </c>
      <c r="J447" s="33"/>
    </row>
    <row r="448" spans="1:13" s="1" customFormat="1" ht="22.5" x14ac:dyDescent="0.2">
      <c r="A448" s="18">
        <v>0.09</v>
      </c>
      <c r="B448" s="19">
        <f t="shared" si="70"/>
        <v>4.2657951880159264E-5</v>
      </c>
      <c r="C448" s="40">
        <f t="shared" si="71"/>
        <v>250.1919263285688</v>
      </c>
      <c r="D448" s="35">
        <f t="shared" si="71"/>
        <v>181.93955040067567</v>
      </c>
      <c r="E448" s="35">
        <f t="shared" si="71"/>
        <v>75.782583751149573</v>
      </c>
      <c r="F448" s="35">
        <f t="shared" si="71"/>
        <v>64.67611614808051</v>
      </c>
      <c r="G448" s="35">
        <f t="shared" si="71"/>
        <v>182.00757195572231</v>
      </c>
      <c r="H448" s="35">
        <f t="shared" si="71"/>
        <v>75.945745431968945</v>
      </c>
      <c r="I448" s="35">
        <f t="shared" si="71"/>
        <v>64.867220144056063</v>
      </c>
      <c r="J448" s="33"/>
    </row>
    <row r="449" spans="1:10" s="1" customFormat="1" ht="22.5" x14ac:dyDescent="0.2">
      <c r="A449" s="18">
        <v>0.1</v>
      </c>
      <c r="B449" s="19">
        <f t="shared" si="70"/>
        <v>5.0118723362727245E-5</v>
      </c>
      <c r="C449" s="40">
        <f t="shared" ref="C449:I458" si="72">SQRT(C758^2+SQRT(C243)^2)</f>
        <v>250.1919263285688</v>
      </c>
      <c r="D449" s="35">
        <f t="shared" si="72"/>
        <v>181.93955040067567</v>
      </c>
      <c r="E449" s="35">
        <f t="shared" si="72"/>
        <v>75.782583751149573</v>
      </c>
      <c r="F449" s="35">
        <f t="shared" si="72"/>
        <v>64.67611614808051</v>
      </c>
      <c r="G449" s="35">
        <f t="shared" si="72"/>
        <v>182.0194661476487</v>
      </c>
      <c r="H449" s="35">
        <f t="shared" si="72"/>
        <v>75.974246009256547</v>
      </c>
      <c r="I449" s="35">
        <f t="shared" si="72"/>
        <v>64.900585950167169</v>
      </c>
      <c r="J449" s="33"/>
    </row>
    <row r="450" spans="1:10" s="1" customFormat="1" ht="22.5" x14ac:dyDescent="0.2">
      <c r="A450" s="18">
        <v>0.11</v>
      </c>
      <c r="B450" s="19">
        <f t="shared" si="70"/>
        <v>5.8884365535558901E-5</v>
      </c>
      <c r="C450" s="40">
        <f t="shared" si="72"/>
        <v>250.1919263285688</v>
      </c>
      <c r="D450" s="35">
        <f t="shared" si="72"/>
        <v>181.93955040067567</v>
      </c>
      <c r="E450" s="35">
        <f t="shared" si="72"/>
        <v>75.782583751149573</v>
      </c>
      <c r="F450" s="35">
        <f t="shared" si="72"/>
        <v>64.67611614808051</v>
      </c>
      <c r="G450" s="35">
        <f t="shared" si="72"/>
        <v>182.03343961171072</v>
      </c>
      <c r="H450" s="35">
        <f t="shared" si="72"/>
        <v>76.007717613873467</v>
      </c>
      <c r="I450" s="35">
        <f t="shared" si="72"/>
        <v>64.939765451303657</v>
      </c>
      <c r="J450" s="33"/>
    </row>
    <row r="451" spans="1:10" s="1" customFormat="1" ht="22.5" x14ac:dyDescent="0.2">
      <c r="A451" s="18">
        <v>0.12</v>
      </c>
      <c r="B451" s="19">
        <f t="shared" si="70"/>
        <v>6.9183097091893653E-5</v>
      </c>
      <c r="C451" s="40">
        <f t="shared" si="72"/>
        <v>250.1919263285688</v>
      </c>
      <c r="D451" s="35">
        <f t="shared" si="72"/>
        <v>181.93955040067567</v>
      </c>
      <c r="E451" s="35">
        <f t="shared" si="72"/>
        <v>75.782583751149573</v>
      </c>
      <c r="F451" s="35">
        <f t="shared" si="72"/>
        <v>64.67611614808051</v>
      </c>
      <c r="G451" s="35">
        <f t="shared" si="72"/>
        <v>182.04985563013656</v>
      </c>
      <c r="H451" s="35">
        <f t="shared" si="72"/>
        <v>76.047024497698558</v>
      </c>
      <c r="I451" s="35">
        <f t="shared" si="72"/>
        <v>64.985767172155221</v>
      </c>
      <c r="J451" s="33"/>
    </row>
    <row r="452" spans="1:10" s="1" customFormat="1" ht="22.5" x14ac:dyDescent="0.2">
      <c r="A452" s="18">
        <v>0.13</v>
      </c>
      <c r="B452" s="19">
        <f t="shared" si="70"/>
        <v>8.1283051616409932E-5</v>
      </c>
      <c r="C452" s="40">
        <f t="shared" si="72"/>
        <v>250.1919263285688</v>
      </c>
      <c r="D452" s="35">
        <f t="shared" si="72"/>
        <v>181.93955040067567</v>
      </c>
      <c r="E452" s="35">
        <f t="shared" si="72"/>
        <v>75.782583751149573</v>
      </c>
      <c r="F452" s="35">
        <f t="shared" si="72"/>
        <v>64.67611614808051</v>
      </c>
      <c r="G452" s="35">
        <f t="shared" si="72"/>
        <v>182.06914087897468</v>
      </c>
      <c r="H452" s="35">
        <f t="shared" si="72"/>
        <v>76.09318011758954</v>
      </c>
      <c r="I452" s="35">
        <f t="shared" si="72"/>
        <v>65.039772911718615</v>
      </c>
      <c r="J452" s="33"/>
    </row>
    <row r="453" spans="1:10" s="1" customFormat="1" ht="22.5" x14ac:dyDescent="0.2">
      <c r="A453" s="18">
        <v>0.14000000000000001</v>
      </c>
      <c r="B453" s="19">
        <f t="shared" si="70"/>
        <v>9.5499258602143648E-5</v>
      </c>
      <c r="C453" s="40">
        <f t="shared" si="72"/>
        <v>250.1919263285688</v>
      </c>
      <c r="D453" s="35">
        <f t="shared" si="72"/>
        <v>181.93955040067567</v>
      </c>
      <c r="E453" s="35">
        <f t="shared" si="72"/>
        <v>75.782583751149573</v>
      </c>
      <c r="F453" s="35">
        <f t="shared" si="72"/>
        <v>64.67611614808051</v>
      </c>
      <c r="G453" s="35">
        <f t="shared" si="72"/>
        <v>182.09179646111116</v>
      </c>
      <c r="H453" s="35">
        <f t="shared" si="72"/>
        <v>76.147372498561836</v>
      </c>
      <c r="I453" s="35">
        <f t="shared" si="72"/>
        <v>65.103166884835431</v>
      </c>
      <c r="J453" s="33"/>
    </row>
    <row r="454" spans="1:10" s="1" customFormat="1" ht="22.5" x14ac:dyDescent="0.2">
      <c r="A454" s="18">
        <v>0.15</v>
      </c>
      <c r="B454" s="19">
        <f t="shared" si="70"/>
        <v>1.1220184543019637E-4</v>
      </c>
      <c r="C454" s="40">
        <f t="shared" si="72"/>
        <v>250.1919263285688</v>
      </c>
      <c r="D454" s="35">
        <f t="shared" si="72"/>
        <v>181.93955040067567</v>
      </c>
      <c r="E454" s="35">
        <f t="shared" si="72"/>
        <v>75.782583751149573</v>
      </c>
      <c r="F454" s="35">
        <f t="shared" si="72"/>
        <v>64.67611614808051</v>
      </c>
      <c r="G454" s="35">
        <f t="shared" si="72"/>
        <v>182.11841084831593</v>
      </c>
      <c r="H454" s="35">
        <f t="shared" si="72"/>
        <v>76.210993760191812</v>
      </c>
      <c r="I454" s="35">
        <f t="shared" si="72"/>
        <v>65.177569530598475</v>
      </c>
      <c r="J454" s="33"/>
    </row>
    <row r="455" spans="1:10" s="1" customFormat="1" ht="22.5" x14ac:dyDescent="0.2">
      <c r="A455" s="18">
        <v>0.16</v>
      </c>
      <c r="B455" s="19">
        <f t="shared" si="70"/>
        <v>1.3182567385564071E-4</v>
      </c>
      <c r="C455" s="40">
        <f t="shared" si="72"/>
        <v>250.1919263285688</v>
      </c>
      <c r="D455" s="35">
        <f t="shared" si="72"/>
        <v>181.93955040067567</v>
      </c>
      <c r="E455" s="35">
        <f t="shared" si="72"/>
        <v>75.782583751149573</v>
      </c>
      <c r="F455" s="35">
        <f t="shared" si="72"/>
        <v>64.67611614808051</v>
      </c>
      <c r="G455" s="35">
        <f t="shared" si="72"/>
        <v>182.14967505840573</v>
      </c>
      <c r="H455" s="35">
        <f t="shared" si="72"/>
        <v>76.285674434213391</v>
      </c>
      <c r="I455" s="35">
        <f t="shared" si="72"/>
        <v>65.264876648031759</v>
      </c>
      <c r="J455" s="33"/>
    </row>
    <row r="456" spans="1:10" s="1" customFormat="1" ht="22.5" x14ac:dyDescent="0.2">
      <c r="A456" s="18">
        <v>0.17</v>
      </c>
      <c r="B456" s="19">
        <f t="shared" si="70"/>
        <v>1.5488166189124819E-4</v>
      </c>
      <c r="C456" s="40">
        <f t="shared" si="72"/>
        <v>250.1919263285688</v>
      </c>
      <c r="D456" s="35">
        <f t="shared" si="72"/>
        <v>181.93955040067567</v>
      </c>
      <c r="E456" s="35">
        <f t="shared" si="72"/>
        <v>75.782583751149573</v>
      </c>
      <c r="F456" s="35">
        <f t="shared" si="72"/>
        <v>64.67611614808051</v>
      </c>
      <c r="G456" s="35">
        <f t="shared" si="72"/>
        <v>182.18640044770819</v>
      </c>
      <c r="H456" s="35">
        <f t="shared" si="72"/>
        <v>76.373323275163898</v>
      </c>
      <c r="I456" s="35">
        <f t="shared" si="72"/>
        <v>65.367304580292227</v>
      </c>
      <c r="J456" s="33"/>
    </row>
    <row r="457" spans="1:10" s="1" customFormat="1" ht="22.5" x14ac:dyDescent="0.2">
      <c r="A457" s="18">
        <v>0.18</v>
      </c>
      <c r="B457" s="19">
        <f t="shared" si="70"/>
        <v>1.8197008586099835E-4</v>
      </c>
      <c r="C457" s="40">
        <f t="shared" si="72"/>
        <v>250.1919263285688</v>
      </c>
      <c r="D457" s="35">
        <f t="shared" si="72"/>
        <v>181.93955040067567</v>
      </c>
      <c r="E457" s="35">
        <f t="shared" si="72"/>
        <v>75.782583751149573</v>
      </c>
      <c r="F457" s="35">
        <f t="shared" si="72"/>
        <v>64.67611614808051</v>
      </c>
      <c r="G457" s="35">
        <f t="shared" si="72"/>
        <v>182.22953956146912</v>
      </c>
      <c r="H457" s="35">
        <f t="shared" si="72"/>
        <v>76.476173340361669</v>
      </c>
      <c r="I457" s="35">
        <f t="shared" si="72"/>
        <v>65.487442222040144</v>
      </c>
      <c r="J457" s="33"/>
    </row>
    <row r="458" spans="1:10" s="1" customFormat="1" ht="22.5" x14ac:dyDescent="0.2">
      <c r="A458" s="18">
        <v>0.19</v>
      </c>
      <c r="B458" s="19">
        <f t="shared" si="70"/>
        <v>2.1379620895022326E-4</v>
      </c>
      <c r="C458" s="40">
        <f t="shared" si="72"/>
        <v>250.1919263285688</v>
      </c>
      <c r="D458" s="35">
        <f t="shared" si="72"/>
        <v>181.93955040067567</v>
      </c>
      <c r="E458" s="35">
        <f t="shared" si="72"/>
        <v>75.782583751149573</v>
      </c>
      <c r="F458" s="35">
        <f t="shared" si="72"/>
        <v>64.67611614808051</v>
      </c>
      <c r="G458" s="35">
        <f t="shared" si="72"/>
        <v>182.2802105567215</v>
      </c>
      <c r="H458" s="35">
        <f t="shared" si="72"/>
        <v>76.596835186597119</v>
      </c>
      <c r="I458" s="35">
        <f t="shared" si="72"/>
        <v>65.628310663940781</v>
      </c>
      <c r="J458" s="33"/>
    </row>
    <row r="459" spans="1:10" s="1" customFormat="1" ht="22.5" x14ac:dyDescent="0.2">
      <c r="A459" s="18">
        <v>0.2</v>
      </c>
      <c r="B459" s="19">
        <f t="shared" si="70"/>
        <v>2.5118864315095812E-4</v>
      </c>
      <c r="C459" s="40">
        <f t="shared" ref="C459:I468" si="73">SQRT(C768^2+SQRT(C253)^2)</f>
        <v>250.1919263285688</v>
      </c>
      <c r="D459" s="35">
        <f t="shared" si="73"/>
        <v>181.93955040067567</v>
      </c>
      <c r="E459" s="35">
        <f t="shared" si="73"/>
        <v>75.782583751149573</v>
      </c>
      <c r="F459" s="35">
        <f t="shared" si="73"/>
        <v>64.67611614808051</v>
      </c>
      <c r="G459" s="35">
        <f t="shared" si="73"/>
        <v>182.33972579452035</v>
      </c>
      <c r="H459" s="35">
        <f t="shared" si="73"/>
        <v>76.738358093074083</v>
      </c>
      <c r="I459" s="35">
        <f t="shared" si="73"/>
        <v>65.79343130450691</v>
      </c>
      <c r="J459" s="33"/>
    </row>
    <row r="460" spans="1:10" s="1" customFormat="1" ht="22.5" x14ac:dyDescent="0.2">
      <c r="A460" s="18">
        <v>0.21</v>
      </c>
      <c r="B460" s="19">
        <f t="shared" si="70"/>
        <v>2.9512092266663868E-4</v>
      </c>
      <c r="C460" s="40">
        <f t="shared" si="73"/>
        <v>250.1919263285688</v>
      </c>
      <c r="D460" s="35">
        <f t="shared" si="73"/>
        <v>181.93955040067567</v>
      </c>
      <c r="E460" s="35">
        <f t="shared" si="73"/>
        <v>75.782583751149573</v>
      </c>
      <c r="F460" s="35">
        <f t="shared" si="73"/>
        <v>64.67611614808051</v>
      </c>
      <c r="G460" s="35">
        <f t="shared" si="73"/>
        <v>182.40962529242825</v>
      </c>
      <c r="H460" s="35">
        <f t="shared" si="73"/>
        <v>76.904300265486285</v>
      </c>
      <c r="I460" s="35">
        <f t="shared" si="73"/>
        <v>65.986903240901327</v>
      </c>
      <c r="J460" s="33"/>
    </row>
    <row r="461" spans="1:10" s="1" customFormat="1" ht="22.5" x14ac:dyDescent="0.2">
      <c r="A461" s="18">
        <v>0.22</v>
      </c>
      <c r="B461" s="19">
        <f t="shared" si="70"/>
        <v>3.4673685045253169E-4</v>
      </c>
      <c r="C461" s="40">
        <f t="shared" si="73"/>
        <v>250.1919263285688</v>
      </c>
      <c r="D461" s="35">
        <f t="shared" si="73"/>
        <v>181.93955040067567</v>
      </c>
      <c r="E461" s="35">
        <f t="shared" si="73"/>
        <v>75.782583751149573</v>
      </c>
      <c r="F461" s="35">
        <f t="shared" si="73"/>
        <v>64.67611614808051</v>
      </c>
      <c r="G461" s="35">
        <f t="shared" si="73"/>
        <v>182.49171583471104</v>
      </c>
      <c r="H461" s="35">
        <f t="shared" si="73"/>
        <v>77.098808994023543</v>
      </c>
      <c r="I461" s="35">
        <f t="shared" si="73"/>
        <v>66.213490682012278</v>
      </c>
      <c r="J461" s="33"/>
    </row>
    <row r="462" spans="1:10" s="1" customFormat="1" ht="22.5" x14ac:dyDescent="0.2">
      <c r="A462" s="18">
        <v>0.23</v>
      </c>
      <c r="B462" s="19">
        <f t="shared" si="70"/>
        <v>4.0738027780411282E-4</v>
      </c>
      <c r="C462" s="40">
        <f t="shared" si="73"/>
        <v>250.1919263285688</v>
      </c>
      <c r="D462" s="35">
        <f t="shared" si="73"/>
        <v>181.93955040067567</v>
      </c>
      <c r="E462" s="35">
        <f t="shared" si="73"/>
        <v>75.782583751149573</v>
      </c>
      <c r="F462" s="35">
        <f t="shared" si="73"/>
        <v>64.67611614808051</v>
      </c>
      <c r="G462" s="35">
        <f t="shared" si="73"/>
        <v>182.58811665769343</v>
      </c>
      <c r="H462" s="35">
        <f t="shared" si="73"/>
        <v>77.326711714668619</v>
      </c>
      <c r="I462" s="35">
        <f t="shared" si="73"/>
        <v>66.478720991031935</v>
      </c>
      <c r="J462" s="33"/>
    </row>
    <row r="463" spans="1:10" s="1" customFormat="1" ht="22.5" x14ac:dyDescent="0.2">
      <c r="A463" s="18">
        <v>0.24</v>
      </c>
      <c r="B463" s="19">
        <f t="shared" si="70"/>
        <v>4.7863009232263837E-4</v>
      </c>
      <c r="C463" s="40">
        <f t="shared" si="73"/>
        <v>250.1919263285688</v>
      </c>
      <c r="D463" s="35">
        <f t="shared" si="73"/>
        <v>181.93955040067567</v>
      </c>
      <c r="E463" s="35">
        <f t="shared" si="73"/>
        <v>75.782583751149573</v>
      </c>
      <c r="F463" s="35">
        <f t="shared" si="73"/>
        <v>64.67611614808051</v>
      </c>
      <c r="G463" s="35">
        <f t="shared" si="73"/>
        <v>182.70131276160163</v>
      </c>
      <c r="H463" s="35">
        <f t="shared" si="73"/>
        <v>77.593618840807878</v>
      </c>
      <c r="I463" s="35">
        <f t="shared" si="73"/>
        <v>66.788993740080997</v>
      </c>
      <c r="J463" s="33"/>
    </row>
    <row r="464" spans="1:10" s="1" customFormat="1" ht="22.5" x14ac:dyDescent="0.2">
      <c r="A464" s="18">
        <v>0.25</v>
      </c>
      <c r="B464" s="19">
        <f t="shared" si="70"/>
        <v>5.6234132519034921E-4</v>
      </c>
      <c r="C464" s="40">
        <f t="shared" si="73"/>
        <v>250.1919263285688</v>
      </c>
      <c r="D464" s="35">
        <f t="shared" si="73"/>
        <v>181.93955040067567</v>
      </c>
      <c r="E464" s="35">
        <f t="shared" si="73"/>
        <v>75.782583751149573</v>
      </c>
      <c r="F464" s="35">
        <f t="shared" si="73"/>
        <v>64.67611614808051</v>
      </c>
      <c r="G464" s="35">
        <f t="shared" si="73"/>
        <v>182.83421704791098</v>
      </c>
      <c r="H464" s="35">
        <f t="shared" si="73"/>
        <v>77.906039069655051</v>
      </c>
      <c r="I464" s="35">
        <f t="shared" si="73"/>
        <v>67.151700823751455</v>
      </c>
      <c r="J464" s="33"/>
    </row>
    <row r="465" spans="1:10" s="1" customFormat="1" ht="22.5" x14ac:dyDescent="0.2">
      <c r="A465" s="18">
        <v>0.26</v>
      </c>
      <c r="B465" s="19">
        <f t="shared" si="70"/>
        <v>6.6069344800759626E-4</v>
      </c>
      <c r="C465" s="40">
        <f t="shared" si="73"/>
        <v>250.1919263285688</v>
      </c>
      <c r="D465" s="35">
        <f t="shared" si="73"/>
        <v>181.93955040067567</v>
      </c>
      <c r="E465" s="35">
        <f t="shared" si="73"/>
        <v>75.782583751149573</v>
      </c>
      <c r="F465" s="35">
        <f t="shared" si="73"/>
        <v>64.67611614808051</v>
      </c>
      <c r="G465" s="35">
        <f t="shared" si="73"/>
        <v>182.99024264178399</v>
      </c>
      <c r="H465" s="35">
        <f t="shared" si="73"/>
        <v>78.27150760078014</v>
      </c>
      <c r="I465" s="35">
        <f t="shared" si="73"/>
        <v>67.575357210295124</v>
      </c>
      <c r="J465" s="33"/>
    </row>
    <row r="466" spans="1:10" s="1" customFormat="1" ht="22.5" x14ac:dyDescent="0.2">
      <c r="A466" s="18">
        <v>0.27</v>
      </c>
      <c r="B466" s="19">
        <f t="shared" si="70"/>
        <v>7.7624711662869226E-4</v>
      </c>
      <c r="C466" s="40">
        <f t="shared" si="73"/>
        <v>250.1919263285688</v>
      </c>
      <c r="D466" s="35">
        <f t="shared" si="73"/>
        <v>181.93955040067567</v>
      </c>
      <c r="E466" s="35">
        <f t="shared" si="73"/>
        <v>75.782583751149573</v>
      </c>
      <c r="F466" s="35">
        <f t="shared" si="73"/>
        <v>64.67611614808051</v>
      </c>
      <c r="G466" s="35">
        <f t="shared" si="73"/>
        <v>183.17338693044152</v>
      </c>
      <c r="H466" s="35">
        <f t="shared" si="73"/>
        <v>78.698727305905294</v>
      </c>
      <c r="I466" s="35">
        <f t="shared" si="73"/>
        <v>68.06974129206931</v>
      </c>
      <c r="J466" s="33"/>
    </row>
    <row r="467" spans="1:10" s="1" customFormat="1" ht="22.5" x14ac:dyDescent="0.2">
      <c r="A467" s="18">
        <v>0.28000000000000003</v>
      </c>
      <c r="B467" s="19">
        <f t="shared" si="70"/>
        <v>9.120108393559105E-4</v>
      </c>
      <c r="C467" s="40">
        <f t="shared" si="73"/>
        <v>250.1919263285688</v>
      </c>
      <c r="D467" s="35">
        <f t="shared" si="73"/>
        <v>181.93955040067567</v>
      </c>
      <c r="E467" s="35">
        <f t="shared" si="73"/>
        <v>75.782583751149573</v>
      </c>
      <c r="F467" s="35">
        <f t="shared" si="73"/>
        <v>64.67611614808051</v>
      </c>
      <c r="G467" s="35">
        <f t="shared" si="73"/>
        <v>183.38832902628073</v>
      </c>
      <c r="H467" s="35">
        <f t="shared" si="73"/>
        <v>79.197722334997721</v>
      </c>
      <c r="I467" s="35">
        <f t="shared" si="73"/>
        <v>68.646043025446104</v>
      </c>
      <c r="J467" s="33"/>
    </row>
    <row r="468" spans="1:10" s="1" customFormat="1" ht="22.5" x14ac:dyDescent="0.2">
      <c r="A468" s="18">
        <v>0.28999999999999998</v>
      </c>
      <c r="B468" s="19">
        <f t="shared" si="70"/>
        <v>1.0715193052376066E-3</v>
      </c>
      <c r="C468" s="40">
        <f t="shared" si="73"/>
        <v>250.1919263285688</v>
      </c>
      <c r="D468" s="35">
        <f t="shared" si="73"/>
        <v>181.93955040067567</v>
      </c>
      <c r="E468" s="35">
        <f t="shared" si="73"/>
        <v>75.782583751149573</v>
      </c>
      <c r="F468" s="35">
        <f t="shared" si="73"/>
        <v>64.67611614808051</v>
      </c>
      <c r="G468" s="35">
        <f t="shared" si="73"/>
        <v>183.64054254179109</v>
      </c>
      <c r="H468" s="35">
        <f t="shared" si="73"/>
        <v>79.780002914536041</v>
      </c>
      <c r="I468" s="35">
        <f t="shared" si="73"/>
        <v>69.317017138963664</v>
      </c>
      <c r="J468" s="33"/>
    </row>
    <row r="469" spans="1:10" s="1" customFormat="1" ht="22.5" x14ac:dyDescent="0.2">
      <c r="A469" s="18">
        <v>0.3</v>
      </c>
      <c r="B469" s="19">
        <f t="shared" si="70"/>
        <v>1.2589254117941677E-3</v>
      </c>
      <c r="C469" s="40">
        <f t="shared" ref="C469:I478" si="74">SQRT(C778^2+SQRT(C263)^2)</f>
        <v>250.1919263285688</v>
      </c>
      <c r="D469" s="35">
        <f t="shared" si="74"/>
        <v>181.93955040067567</v>
      </c>
      <c r="E469" s="35">
        <f t="shared" si="74"/>
        <v>75.782583751149573</v>
      </c>
      <c r="F469" s="35">
        <f t="shared" si="74"/>
        <v>64.67611614808051</v>
      </c>
      <c r="G469" s="35">
        <f t="shared" si="74"/>
        <v>183.93642573204849</v>
      </c>
      <c r="H469" s="35">
        <f t="shared" si="74"/>
        <v>80.458739184015229</v>
      </c>
      <c r="I469" s="35">
        <f t="shared" si="74"/>
        <v>70.097137681087887</v>
      </c>
      <c r="J469" s="33"/>
    </row>
    <row r="470" spans="1:10" s="1" customFormat="1" ht="22.5" x14ac:dyDescent="0.2">
      <c r="A470" s="18">
        <v>0.31</v>
      </c>
      <c r="B470" s="19">
        <f t="shared" si="70"/>
        <v>1.4791083881682085E-3</v>
      </c>
      <c r="C470" s="40">
        <f t="shared" si="74"/>
        <v>250.1919263285688</v>
      </c>
      <c r="D470" s="35">
        <f t="shared" si="74"/>
        <v>181.93955040067567</v>
      </c>
      <c r="E470" s="35">
        <f t="shared" si="74"/>
        <v>75.782583751149573</v>
      </c>
      <c r="F470" s="35">
        <f t="shared" si="74"/>
        <v>64.67611614808051</v>
      </c>
      <c r="G470" s="35">
        <f t="shared" si="74"/>
        <v>184.28345120565507</v>
      </c>
      <c r="H470" s="35">
        <f t="shared" si="74"/>
        <v>81.248940843970672</v>
      </c>
      <c r="I470" s="35">
        <f t="shared" si="74"/>
        <v>71.002749159923709</v>
      </c>
      <c r="J470" s="33"/>
    </row>
    <row r="471" spans="1:10" s="1" customFormat="1" ht="22.5" x14ac:dyDescent="0.2">
      <c r="A471" s="18">
        <v>0.32</v>
      </c>
      <c r="B471" s="19">
        <f t="shared" ref="B471:B502" si="75">EsMin*(EsMax/EsMin)^$A471</f>
        <v>1.7378008287493754E-3</v>
      </c>
      <c r="C471" s="40">
        <f t="shared" si="74"/>
        <v>250.1919263285688</v>
      </c>
      <c r="D471" s="35">
        <f t="shared" si="74"/>
        <v>181.93955040067567</v>
      </c>
      <c r="E471" s="35">
        <f t="shared" si="74"/>
        <v>75.782583751149573</v>
      </c>
      <c r="F471" s="35">
        <f t="shared" si="74"/>
        <v>64.67611614808051</v>
      </c>
      <c r="G471" s="35">
        <f t="shared" si="74"/>
        <v>184.69033750675356</v>
      </c>
      <c r="H471" s="35">
        <f t="shared" si="74"/>
        <v>82.167638206039157</v>
      </c>
      <c r="I471" s="35">
        <f t="shared" si="74"/>
        <v>72.052208629288714</v>
      </c>
      <c r="J471" s="33"/>
    </row>
    <row r="472" spans="1:10" s="1" customFormat="1" ht="22.5" x14ac:dyDescent="0.2">
      <c r="A472" s="18">
        <v>0.33</v>
      </c>
      <c r="B472" s="19">
        <f t="shared" si="75"/>
        <v>2.0417379446695297E-3</v>
      </c>
      <c r="C472" s="40">
        <f t="shared" si="74"/>
        <v>250.1919263285688</v>
      </c>
      <c r="D472" s="35">
        <f t="shared" si="74"/>
        <v>181.93955040067567</v>
      </c>
      <c r="E472" s="35">
        <f t="shared" si="74"/>
        <v>75.782583751149573</v>
      </c>
      <c r="F472" s="35">
        <f t="shared" si="74"/>
        <v>64.67611614808051</v>
      </c>
      <c r="G472" s="35">
        <f t="shared" si="74"/>
        <v>185.16724490268302</v>
      </c>
      <c r="H472" s="35">
        <f t="shared" si="74"/>
        <v>83.234059043460022</v>
      </c>
      <c r="I472" s="35">
        <f t="shared" si="74"/>
        <v>73.266012480891789</v>
      </c>
      <c r="J472" s="33"/>
    </row>
    <row r="473" spans="1:10" s="1" customFormat="1" ht="22.5" x14ac:dyDescent="0.2">
      <c r="A473" s="18">
        <v>0.34</v>
      </c>
      <c r="B473" s="19">
        <f t="shared" si="75"/>
        <v>2.3988329190194912E-3</v>
      </c>
      <c r="C473" s="40">
        <f t="shared" si="74"/>
        <v>250.1919263285688</v>
      </c>
      <c r="D473" s="35">
        <f t="shared" si="74"/>
        <v>181.93955040067567</v>
      </c>
      <c r="E473" s="35">
        <f t="shared" si="74"/>
        <v>75.782583751149573</v>
      </c>
      <c r="F473" s="35">
        <f t="shared" si="74"/>
        <v>64.67611614808051</v>
      </c>
      <c r="G473" s="35">
        <f t="shared" si="74"/>
        <v>185.72599763944558</v>
      </c>
      <c r="H473" s="35">
        <f t="shared" si="74"/>
        <v>84.469794596455287</v>
      </c>
      <c r="I473" s="35">
        <f t="shared" si="74"/>
        <v>74.666901630959273</v>
      </c>
      <c r="J473" s="33"/>
    </row>
    <row r="474" spans="1:10" s="1" customFormat="1" ht="22.5" x14ac:dyDescent="0.2">
      <c r="A474" s="18">
        <v>0.35</v>
      </c>
      <c r="B474" s="19">
        <f t="shared" si="75"/>
        <v>2.8183829312644535E-3</v>
      </c>
      <c r="C474" s="40">
        <f t="shared" si="74"/>
        <v>250.1919263285688</v>
      </c>
      <c r="D474" s="35">
        <f t="shared" si="74"/>
        <v>181.93955040067567</v>
      </c>
      <c r="E474" s="35">
        <f t="shared" si="74"/>
        <v>75.782583751149573</v>
      </c>
      <c r="F474" s="35">
        <f t="shared" si="74"/>
        <v>64.67611614808051</v>
      </c>
      <c r="G474" s="35">
        <f t="shared" si="74"/>
        <v>186.38033470707171</v>
      </c>
      <c r="H474" s="35">
        <f t="shared" si="74"/>
        <v>85.898947406356939</v>
      </c>
      <c r="I474" s="35">
        <f t="shared" si="74"/>
        <v>76.279939469824413</v>
      </c>
      <c r="J474" s="33"/>
    </row>
    <row r="475" spans="1:10" s="1" customFormat="1" ht="22.5" x14ac:dyDescent="0.2">
      <c r="A475" s="18">
        <v>0.36</v>
      </c>
      <c r="B475" s="19">
        <f t="shared" si="75"/>
        <v>3.3113112148259109E-3</v>
      </c>
      <c r="C475" s="40">
        <f t="shared" si="74"/>
        <v>250.1919263285688</v>
      </c>
      <c r="D475" s="35">
        <f t="shared" si="74"/>
        <v>181.93955040067567</v>
      </c>
      <c r="E475" s="35">
        <f t="shared" si="74"/>
        <v>75.782583751149573</v>
      </c>
      <c r="F475" s="35">
        <f t="shared" si="74"/>
        <v>64.67611614808051</v>
      </c>
      <c r="G475" s="35">
        <f t="shared" si="74"/>
        <v>187.14619073696721</v>
      </c>
      <c r="H475" s="35">
        <f t="shared" si="74"/>
        <v>87.548253593988491</v>
      </c>
      <c r="I475" s="35">
        <f t="shared" si="74"/>
        <v>78.132558561443005</v>
      </c>
      <c r="J475" s="33"/>
    </row>
    <row r="476" spans="1:10" s="1" customFormat="1" ht="22.5" x14ac:dyDescent="0.2">
      <c r="A476" s="18">
        <v>0.37</v>
      </c>
      <c r="B476" s="19">
        <f t="shared" si="75"/>
        <v>3.8904514499428066E-3</v>
      </c>
      <c r="C476" s="40">
        <f t="shared" si="74"/>
        <v>250.1919263285688</v>
      </c>
      <c r="D476" s="35">
        <f t="shared" si="74"/>
        <v>181.93955040067567</v>
      </c>
      <c r="E476" s="35">
        <f t="shared" si="74"/>
        <v>75.782583751149573</v>
      </c>
      <c r="F476" s="35">
        <f t="shared" si="74"/>
        <v>64.67611614808051</v>
      </c>
      <c r="G476" s="35">
        <f t="shared" si="74"/>
        <v>188.04200797377553</v>
      </c>
      <c r="H476" s="35">
        <f t="shared" si="74"/>
        <v>89.447173028606443</v>
      </c>
      <c r="I476" s="35">
        <f t="shared" si="74"/>
        <v>80.254574715772193</v>
      </c>
      <c r="J476" s="33"/>
    </row>
    <row r="477" spans="1:10" s="1" customFormat="1" ht="22.5" x14ac:dyDescent="0.2">
      <c r="A477" s="18">
        <v>0.38</v>
      </c>
      <c r="B477" s="19">
        <f t="shared" si="75"/>
        <v>4.5708818961487522E-3</v>
      </c>
      <c r="C477" s="40">
        <f t="shared" si="74"/>
        <v>250.1919263285688</v>
      </c>
      <c r="D477" s="35">
        <f t="shared" si="74"/>
        <v>181.93955040067567</v>
      </c>
      <c r="E477" s="35">
        <f t="shared" si="74"/>
        <v>75.782583751149573</v>
      </c>
      <c r="F477" s="35">
        <f t="shared" si="74"/>
        <v>64.67611614808051</v>
      </c>
      <c r="G477" s="35">
        <f t="shared" si="74"/>
        <v>189.08907926206427</v>
      </c>
      <c r="H477" s="35">
        <f t="shared" si="74"/>
        <v>91.62794276952431</v>
      </c>
      <c r="I477" s="35">
        <f t="shared" si="74"/>
        <v>82.678170614589817</v>
      </c>
      <c r="J477" s="33"/>
    </row>
    <row r="478" spans="1:10" s="1" customFormat="1" ht="22.5" x14ac:dyDescent="0.2">
      <c r="A478" s="18">
        <v>0.39</v>
      </c>
      <c r="B478" s="19">
        <f t="shared" si="75"/>
        <v>5.3703179637025304E-3</v>
      </c>
      <c r="C478" s="40">
        <f t="shared" si="74"/>
        <v>250.1919263285688</v>
      </c>
      <c r="D478" s="35">
        <f t="shared" si="74"/>
        <v>181.93955040067567</v>
      </c>
      <c r="E478" s="35">
        <f t="shared" si="74"/>
        <v>75.782583751149573</v>
      </c>
      <c r="F478" s="35">
        <f t="shared" si="74"/>
        <v>64.67611614808051</v>
      </c>
      <c r="G478" s="35">
        <f t="shared" si="74"/>
        <v>190.31192060418473</v>
      </c>
      <c r="H478" s="35">
        <f t="shared" si="74"/>
        <v>94.125592290585416</v>
      </c>
      <c r="I478" s="35">
        <f t="shared" si="74"/>
        <v>85.437855333882965</v>
      </c>
      <c r="J478" s="33"/>
    </row>
    <row r="479" spans="1:10" s="1" customFormat="1" ht="22.5" x14ac:dyDescent="0.2">
      <c r="A479" s="18">
        <v>0.4</v>
      </c>
      <c r="B479" s="19">
        <f t="shared" si="75"/>
        <v>6.3095734448019381E-3</v>
      </c>
      <c r="C479" s="40">
        <f t="shared" ref="C479:I488" si="76">SQRT(C788^2+SQRT(C273)^2)</f>
        <v>250.1919263285688</v>
      </c>
      <c r="D479" s="35">
        <f t="shared" si="76"/>
        <v>181.93955040067567</v>
      </c>
      <c r="E479" s="35">
        <f t="shared" si="76"/>
        <v>75.782583751149573</v>
      </c>
      <c r="F479" s="35">
        <f t="shared" si="76"/>
        <v>64.67611614808051</v>
      </c>
      <c r="G479" s="35">
        <f t="shared" si="76"/>
        <v>191.73867003739412</v>
      </c>
      <c r="H479" s="35">
        <f t="shared" si="76"/>
        <v>96.977923197543731</v>
      </c>
      <c r="I479" s="35">
        <f t="shared" si="76"/>
        <v>88.570410339507248</v>
      </c>
      <c r="J479" s="33"/>
    </row>
    <row r="480" spans="1:10" s="1" customFormat="1" ht="22.5" x14ac:dyDescent="0.2">
      <c r="A480" s="18">
        <v>0.41</v>
      </c>
      <c r="B480" s="19">
        <f t="shared" si="75"/>
        <v>7.4131024130091767E-3</v>
      </c>
      <c r="C480" s="40">
        <f t="shared" si="76"/>
        <v>250.1919263285688</v>
      </c>
      <c r="D480" s="35">
        <f t="shared" si="76"/>
        <v>181.93955040067567</v>
      </c>
      <c r="E480" s="35">
        <f t="shared" si="76"/>
        <v>75.782583751149573</v>
      </c>
      <c r="F480" s="35">
        <f t="shared" si="76"/>
        <v>64.67611614808051</v>
      </c>
      <c r="G480" s="35">
        <f t="shared" si="76"/>
        <v>193.40150733817461</v>
      </c>
      <c r="H480" s="35">
        <f t="shared" si="76"/>
        <v>100.22546103998728</v>
      </c>
      <c r="I480" s="35">
        <f t="shared" si="76"/>
        <v>92.114836159426631</v>
      </c>
      <c r="J480" s="33"/>
    </row>
    <row r="481" spans="1:10" s="1" customFormat="1" ht="22.5" x14ac:dyDescent="0.2">
      <c r="A481" s="18">
        <v>0.42</v>
      </c>
      <c r="B481" s="19">
        <f t="shared" si="75"/>
        <v>8.7096358995608098E-3</v>
      </c>
      <c r="C481" s="40">
        <f t="shared" si="76"/>
        <v>250.1919263285688</v>
      </c>
      <c r="D481" s="35">
        <f t="shared" si="76"/>
        <v>181.93955040067567</v>
      </c>
      <c r="E481" s="35">
        <f t="shared" si="76"/>
        <v>75.782583751149573</v>
      </c>
      <c r="F481" s="35">
        <f t="shared" si="76"/>
        <v>64.67611614808051</v>
      </c>
      <c r="G481" s="35">
        <f t="shared" si="76"/>
        <v>195.33708644159898</v>
      </c>
      <c r="H481" s="35">
        <f t="shared" si="76"/>
        <v>103.91139176958755</v>
      </c>
      <c r="I481" s="35">
        <f t="shared" si="76"/>
        <v>96.112316273684243</v>
      </c>
      <c r="J481" s="33"/>
    </row>
    <row r="482" spans="1:10" s="1" customFormat="1" ht="22.5" x14ac:dyDescent="0.2">
      <c r="A482" s="18">
        <v>0.43</v>
      </c>
      <c r="B482" s="19">
        <f t="shared" si="75"/>
        <v>1.0232929922807547E-2</v>
      </c>
      <c r="C482" s="40">
        <f t="shared" si="76"/>
        <v>250.1919263285688</v>
      </c>
      <c r="D482" s="35">
        <f t="shared" si="76"/>
        <v>181.93955040067567</v>
      </c>
      <c r="E482" s="35">
        <f t="shared" si="76"/>
        <v>75.782583751149573</v>
      </c>
      <c r="F482" s="35">
        <f t="shared" si="76"/>
        <v>64.67611614808051</v>
      </c>
      <c r="G482" s="35">
        <f t="shared" si="76"/>
        <v>197.58696960433076</v>
      </c>
      <c r="H482" s="35">
        <f t="shared" si="76"/>
        <v>108.08149960757731</v>
      </c>
      <c r="I482" s="35">
        <f t="shared" si="76"/>
        <v>100.60621530215087</v>
      </c>
      <c r="J482" s="33"/>
    </row>
    <row r="483" spans="1:10" s="1" customFormat="1" ht="22.5" x14ac:dyDescent="0.2">
      <c r="A483" s="18">
        <v>0.44</v>
      </c>
      <c r="B483" s="19">
        <f t="shared" si="75"/>
        <v>1.2022644346174128E-2</v>
      </c>
      <c r="C483" s="40">
        <f t="shared" si="76"/>
        <v>250.1919263285688</v>
      </c>
      <c r="D483" s="35">
        <f t="shared" si="76"/>
        <v>181.93955040067567</v>
      </c>
      <c r="E483" s="35">
        <f t="shared" si="76"/>
        <v>75.782583751149573</v>
      </c>
      <c r="F483" s="35">
        <f t="shared" si="76"/>
        <v>64.67611614808051</v>
      </c>
      <c r="G483" s="35">
        <f t="shared" si="76"/>
        <v>200.19804950012386</v>
      </c>
      <c r="H483" s="35">
        <f t="shared" si="76"/>
        <v>112.78412576091569</v>
      </c>
      <c r="I483" s="35">
        <f t="shared" si="76"/>
        <v>105.64212712575436</v>
      </c>
      <c r="J483" s="33"/>
    </row>
    <row r="484" spans="1:10" s="1" customFormat="1" ht="22.5" x14ac:dyDescent="0.2">
      <c r="A484" s="18">
        <v>0.45</v>
      </c>
      <c r="B484" s="19">
        <f t="shared" si="75"/>
        <v>1.4125375446227545E-2</v>
      </c>
      <c r="C484" s="40">
        <f t="shared" si="76"/>
        <v>250.1919263285688</v>
      </c>
      <c r="D484" s="35">
        <f t="shared" si="76"/>
        <v>181.93955040067567</v>
      </c>
      <c r="E484" s="35">
        <f t="shared" si="76"/>
        <v>75.782583751149573</v>
      </c>
      <c r="F484" s="35">
        <f t="shared" si="76"/>
        <v>64.67611614808051</v>
      </c>
      <c r="G484" s="35">
        <f t="shared" si="76"/>
        <v>203.22294301350649</v>
      </c>
      <c r="H484" s="35">
        <f t="shared" si="76"/>
        <v>118.0701679810396</v>
      </c>
      <c r="I484" s="35">
        <f t="shared" si="76"/>
        <v>111.26798536448348</v>
      </c>
      <c r="J484" s="33"/>
    </row>
    <row r="485" spans="1:10" s="1" customFormat="1" ht="22.5" x14ac:dyDescent="0.2">
      <c r="A485" s="18">
        <v>0.46</v>
      </c>
      <c r="B485" s="19">
        <f t="shared" si="75"/>
        <v>1.6595869074375613E-2</v>
      </c>
      <c r="C485" s="40">
        <f t="shared" si="76"/>
        <v>250.1919263285688</v>
      </c>
      <c r="D485" s="35">
        <f t="shared" si="76"/>
        <v>181.93955040067567</v>
      </c>
      <c r="E485" s="35">
        <f t="shared" si="76"/>
        <v>75.782583751149573</v>
      </c>
      <c r="F485" s="35">
        <f t="shared" si="76"/>
        <v>64.67611614808051</v>
      </c>
      <c r="G485" s="35">
        <f t="shared" si="76"/>
        <v>206.72033902427341</v>
      </c>
      <c r="H485" s="35">
        <f t="shared" si="76"/>
        <v>123.99313919048316</v>
      </c>
      <c r="I485" s="35">
        <f t="shared" si="76"/>
        <v>117.53424422826964</v>
      </c>
      <c r="J485" s="33"/>
    </row>
    <row r="486" spans="1:10" s="1" customFormat="1" ht="22.5" x14ac:dyDescent="0.2">
      <c r="A486" s="18">
        <v>0.47</v>
      </c>
      <c r="B486" s="19">
        <f t="shared" si="75"/>
        <v>1.9498445997580448E-2</v>
      </c>
      <c r="C486" s="40">
        <f t="shared" si="76"/>
        <v>250.1919263285688</v>
      </c>
      <c r="D486" s="35">
        <f t="shared" si="76"/>
        <v>181.93955040067567</v>
      </c>
      <c r="E486" s="35">
        <f t="shared" si="76"/>
        <v>75.782583751149573</v>
      </c>
      <c r="F486" s="35">
        <f t="shared" si="76"/>
        <v>64.67611614808051</v>
      </c>
      <c r="G486" s="35">
        <f t="shared" si="76"/>
        <v>210.75528258255079</v>
      </c>
      <c r="H486" s="35">
        <f t="shared" si="76"/>
        <v>130.60929957874683</v>
      </c>
      <c r="I486" s="35">
        <f t="shared" si="76"/>
        <v>124.49413293987325</v>
      </c>
      <c r="J486" s="33"/>
    </row>
    <row r="487" spans="1:10" s="1" customFormat="1" ht="22.5" x14ac:dyDescent="0.2">
      <c r="A487" s="18">
        <v>0.48</v>
      </c>
      <c r="B487" s="19">
        <f t="shared" si="75"/>
        <v>2.2908676527677727E-2</v>
      </c>
      <c r="C487" s="40">
        <f t="shared" si="76"/>
        <v>250.1919263285688</v>
      </c>
      <c r="D487" s="35">
        <f t="shared" si="76"/>
        <v>181.93955040067567</v>
      </c>
      <c r="E487" s="35">
        <f t="shared" si="76"/>
        <v>75.782583751149573</v>
      </c>
      <c r="F487" s="35">
        <f t="shared" si="76"/>
        <v>64.67611614808051</v>
      </c>
      <c r="G487" s="35">
        <f t="shared" si="76"/>
        <v>215.39938019555063</v>
      </c>
      <c r="H487" s="35">
        <f t="shared" si="76"/>
        <v>137.97787137301177</v>
      </c>
      <c r="I487" s="35">
        <f t="shared" si="76"/>
        <v>132.20398249911906</v>
      </c>
      <c r="J487" s="33"/>
    </row>
    <row r="488" spans="1:10" s="1" customFormat="1" ht="22.5" x14ac:dyDescent="0.2">
      <c r="A488" s="18">
        <v>0.49</v>
      </c>
      <c r="B488" s="19">
        <f t="shared" si="75"/>
        <v>2.6915348039269163E-2</v>
      </c>
      <c r="C488" s="40">
        <f t="shared" si="76"/>
        <v>250.1919263285688</v>
      </c>
      <c r="D488" s="35">
        <f t="shared" si="76"/>
        <v>181.93955040067567</v>
      </c>
      <c r="E488" s="35">
        <f t="shared" si="76"/>
        <v>75.782583751149573</v>
      </c>
      <c r="F488" s="35">
        <f t="shared" si="76"/>
        <v>64.67611614808051</v>
      </c>
      <c r="G488" s="35">
        <f t="shared" si="76"/>
        <v>220.73091597128166</v>
      </c>
      <c r="H488" s="35">
        <f t="shared" si="76"/>
        <v>146.16133984580534</v>
      </c>
      <c r="I488" s="35">
        <f t="shared" si="76"/>
        <v>140.72362014076035</v>
      </c>
      <c r="J488" s="33"/>
    </row>
    <row r="489" spans="1:10" s="1" customFormat="1" ht="22.5" x14ac:dyDescent="0.2">
      <c r="A489" s="18">
        <v>0.5</v>
      </c>
      <c r="B489" s="19">
        <f t="shared" si="75"/>
        <v>3.1622776601683798E-2</v>
      </c>
      <c r="C489" s="40">
        <f t="shared" ref="C489:I498" si="77">SQRT(C798^2+SQRT(C283)^2)</f>
        <v>250.1919263285688</v>
      </c>
      <c r="D489" s="35">
        <f t="shared" si="77"/>
        <v>181.93955040067567</v>
      </c>
      <c r="E489" s="35">
        <f t="shared" si="77"/>
        <v>75.782583751149573</v>
      </c>
      <c r="F489" s="35">
        <f t="shared" si="77"/>
        <v>64.67611614808051</v>
      </c>
      <c r="G489" s="35">
        <f t="shared" si="77"/>
        <v>226.83487624499119</v>
      </c>
      <c r="H489" s="35">
        <f t="shared" si="77"/>
        <v>155.22583896078791</v>
      </c>
      <c r="I489" s="35">
        <f t="shared" si="77"/>
        <v>150.11682477683993</v>
      </c>
      <c r="J489" s="33"/>
    </row>
    <row r="490" spans="1:10" s="1" customFormat="1" ht="22.5" x14ac:dyDescent="0.2">
      <c r="A490" s="18">
        <v>0.51</v>
      </c>
      <c r="B490" s="19">
        <f t="shared" si="75"/>
        <v>3.715352290971724E-2</v>
      </c>
      <c r="C490" s="40">
        <f t="shared" si="77"/>
        <v>250.1919263285688</v>
      </c>
      <c r="D490" s="35">
        <f t="shared" si="77"/>
        <v>181.93955040067567</v>
      </c>
      <c r="E490" s="35">
        <f t="shared" si="77"/>
        <v>75.782583751149573</v>
      </c>
      <c r="F490" s="35">
        <f t="shared" si="77"/>
        <v>64.67611614808051</v>
      </c>
      <c r="G490" s="35">
        <f t="shared" si="77"/>
        <v>233.80289068414513</v>
      </c>
      <c r="H490" s="35">
        <f t="shared" si="77"/>
        <v>165.24161610279148</v>
      </c>
      <c r="I490" s="35">
        <f t="shared" si="77"/>
        <v>160.45183605139056</v>
      </c>
      <c r="J490" s="33"/>
    </row>
    <row r="491" spans="1:10" s="1" customFormat="1" ht="22.5" x14ac:dyDescent="0.2">
      <c r="A491" s="18">
        <v>0.52</v>
      </c>
      <c r="B491" s="19">
        <f t="shared" si="75"/>
        <v>4.3651583224016632E-2</v>
      </c>
      <c r="C491" s="40">
        <f t="shared" si="77"/>
        <v>250.1919263285688</v>
      </c>
      <c r="D491" s="35">
        <f t="shared" si="77"/>
        <v>181.93955040067567</v>
      </c>
      <c r="E491" s="35">
        <f t="shared" si="77"/>
        <v>75.782583751149573</v>
      </c>
      <c r="F491" s="35">
        <f t="shared" si="77"/>
        <v>64.67611614808051</v>
      </c>
      <c r="G491" s="35">
        <f t="shared" si="77"/>
        <v>241.73310972921044</v>
      </c>
      <c r="H491" s="35">
        <f t="shared" si="77"/>
        <v>176.28356797885186</v>
      </c>
      <c r="I491" s="35">
        <f t="shared" si="77"/>
        <v>171.70032032585144</v>
      </c>
      <c r="J491" s="33"/>
    </row>
    <row r="492" spans="1:10" s="1" customFormat="1" ht="22.5" x14ac:dyDescent="0.2">
      <c r="A492" s="18">
        <v>0.53</v>
      </c>
      <c r="B492" s="19">
        <f t="shared" si="75"/>
        <v>5.1286138399136497E-2</v>
      </c>
      <c r="C492" s="40">
        <f t="shared" si="77"/>
        <v>250.1919263285688</v>
      </c>
      <c r="D492" s="35">
        <f t="shared" si="77"/>
        <v>181.93955040067567</v>
      </c>
      <c r="E492" s="35">
        <f t="shared" si="77"/>
        <v>75.782583751149573</v>
      </c>
      <c r="F492" s="35">
        <f t="shared" si="77"/>
        <v>64.67611614808051</v>
      </c>
      <c r="G492" s="35">
        <f t="shared" si="77"/>
        <v>250.73004999130865</v>
      </c>
      <c r="H492" s="35">
        <f t="shared" si="77"/>
        <v>188.43183905233249</v>
      </c>
      <c r="I492" s="35">
        <f t="shared" si="77"/>
        <v>171.70032032585146</v>
      </c>
      <c r="J492" s="33"/>
    </row>
    <row r="493" spans="1:10" s="1" customFormat="1" ht="22.5" x14ac:dyDescent="0.2">
      <c r="A493" s="18">
        <v>0.54</v>
      </c>
      <c r="B493" s="19">
        <f t="shared" si="75"/>
        <v>6.0255958607435857E-2</v>
      </c>
      <c r="C493" s="40">
        <f t="shared" si="77"/>
        <v>250.1919263285688</v>
      </c>
      <c r="D493" s="35">
        <f t="shared" si="77"/>
        <v>181.93955040067567</v>
      </c>
      <c r="E493" s="35">
        <f t="shared" si="77"/>
        <v>75.782583751149573</v>
      </c>
      <c r="F493" s="35">
        <f t="shared" si="77"/>
        <v>64.67611614808051</v>
      </c>
      <c r="G493" s="35">
        <f t="shared" si="77"/>
        <v>260.90444895336873</v>
      </c>
      <c r="H493" s="35">
        <f t="shared" si="77"/>
        <v>201.7724745441285</v>
      </c>
      <c r="I493" s="35">
        <f t="shared" si="77"/>
        <v>171.70032032585146</v>
      </c>
      <c r="J493" s="33"/>
    </row>
    <row r="494" spans="1:10" s="1" customFormat="1" ht="22.5" x14ac:dyDescent="0.2">
      <c r="A494" s="18">
        <v>0.55000000000000004</v>
      </c>
      <c r="B494" s="19">
        <f t="shared" si="75"/>
        <v>7.079457843841383E-2</v>
      </c>
      <c r="C494" s="40">
        <f t="shared" si="77"/>
        <v>250.1919263285688</v>
      </c>
      <c r="D494" s="35">
        <f t="shared" si="77"/>
        <v>181.93955040067567</v>
      </c>
      <c r="E494" s="35">
        <f t="shared" si="77"/>
        <v>75.782583751149573</v>
      </c>
      <c r="F494" s="35">
        <f t="shared" si="77"/>
        <v>64.67611614808051</v>
      </c>
      <c r="G494" s="35">
        <f t="shared" si="77"/>
        <v>272.37317613618302</v>
      </c>
      <c r="H494" s="35">
        <f t="shared" si="77"/>
        <v>216.39812170744963</v>
      </c>
      <c r="I494" s="35">
        <f t="shared" si="77"/>
        <v>171.70032032585146</v>
      </c>
      <c r="J494" s="33"/>
    </row>
    <row r="495" spans="1:10" s="1" customFormat="1" ht="22.5" x14ac:dyDescent="0.2">
      <c r="A495" s="18">
        <v>0.56000000000000005</v>
      </c>
      <c r="B495" s="19">
        <f t="shared" si="75"/>
        <v>8.3176377110267249E-2</v>
      </c>
      <c r="C495" s="40">
        <f t="shared" si="77"/>
        <v>250.1919263285688</v>
      </c>
      <c r="D495" s="35">
        <f t="shared" si="77"/>
        <v>181.93955040067567</v>
      </c>
      <c r="E495" s="35">
        <f t="shared" si="77"/>
        <v>75.782583751149573</v>
      </c>
      <c r="F495" s="35">
        <f t="shared" si="77"/>
        <v>64.67611614808051</v>
      </c>
      <c r="G495" s="35">
        <f t="shared" si="77"/>
        <v>285.25924848613579</v>
      </c>
      <c r="H495" s="35">
        <f t="shared" si="77"/>
        <v>232.40877532243692</v>
      </c>
      <c r="I495" s="35">
        <f t="shared" si="77"/>
        <v>171.70032032585146</v>
      </c>
      <c r="J495" s="33"/>
    </row>
    <row r="496" spans="1:10" s="1" customFormat="1" ht="22.5" x14ac:dyDescent="0.2">
      <c r="A496" s="18">
        <v>0.56999999999999995</v>
      </c>
      <c r="B496" s="19">
        <f t="shared" si="75"/>
        <v>9.7723722095581E-2</v>
      </c>
      <c r="C496" s="40">
        <f t="shared" si="77"/>
        <v>250.1919263285688</v>
      </c>
      <c r="D496" s="35">
        <f t="shared" si="77"/>
        <v>181.93955040067567</v>
      </c>
      <c r="E496" s="35">
        <f t="shared" si="77"/>
        <v>75.782583751149573</v>
      </c>
      <c r="F496" s="35">
        <f t="shared" si="77"/>
        <v>64.67611614808051</v>
      </c>
      <c r="G496" s="35">
        <f t="shared" si="77"/>
        <v>299.6919927793756</v>
      </c>
      <c r="H496" s="35">
        <f t="shared" si="77"/>
        <v>249.91256578266194</v>
      </c>
      <c r="I496" s="35">
        <f t="shared" si="77"/>
        <v>171.70032032585146</v>
      </c>
      <c r="J496" s="33"/>
    </row>
    <row r="497" spans="1:10" s="1" customFormat="1" ht="22.5" x14ac:dyDescent="0.2">
      <c r="A497" s="18">
        <v>0.57999999999999996</v>
      </c>
      <c r="B497" s="19">
        <f t="shared" si="75"/>
        <v>0.11481536214968832</v>
      </c>
      <c r="C497" s="40">
        <f t="shared" si="77"/>
        <v>250.1919263285688</v>
      </c>
      <c r="D497" s="35">
        <f t="shared" si="77"/>
        <v>181.93955040067567</v>
      </c>
      <c r="E497" s="35">
        <f t="shared" si="77"/>
        <v>75.782583751149573</v>
      </c>
      <c r="F497" s="35">
        <f t="shared" si="77"/>
        <v>64.67611614808051</v>
      </c>
      <c r="G497" s="35">
        <f t="shared" si="77"/>
        <v>315.80738810770049</v>
      </c>
      <c r="H497" s="35">
        <f t="shared" si="77"/>
        <v>269.02659047649507</v>
      </c>
      <c r="I497" s="35">
        <f t="shared" si="77"/>
        <v>171.70032032585146</v>
      </c>
      <c r="J497" s="33"/>
    </row>
    <row r="498" spans="1:10" s="1" customFormat="1" ht="22.5" x14ac:dyDescent="0.2">
      <c r="A498" s="18">
        <v>0.59</v>
      </c>
      <c r="B498" s="19">
        <f t="shared" si="75"/>
        <v>0.1348962882591653</v>
      </c>
      <c r="C498" s="40">
        <f t="shared" si="77"/>
        <v>250.1919263285688</v>
      </c>
      <c r="D498" s="35">
        <f t="shared" si="77"/>
        <v>181.93955040067567</v>
      </c>
      <c r="E498" s="35">
        <f t="shared" si="77"/>
        <v>75.782583751149573</v>
      </c>
      <c r="F498" s="35">
        <f t="shared" si="77"/>
        <v>64.67611614808051</v>
      </c>
      <c r="G498" s="35">
        <f t="shared" si="77"/>
        <v>333.74860876091657</v>
      </c>
      <c r="H498" s="35">
        <f t="shared" si="77"/>
        <v>289.877791232525</v>
      </c>
      <c r="I498" s="35">
        <f t="shared" si="77"/>
        <v>171.70032032585146</v>
      </c>
      <c r="J498" s="33"/>
    </row>
    <row r="499" spans="1:10" s="1" customFormat="1" ht="22.5" x14ac:dyDescent="0.2">
      <c r="A499" s="18">
        <v>0.6</v>
      </c>
      <c r="B499" s="19">
        <f t="shared" si="75"/>
        <v>0.15848931924611148</v>
      </c>
      <c r="C499" s="40">
        <f t="shared" ref="C499:I508" si="78">SQRT(C808^2+SQRT(C293)^2)</f>
        <v>250.1919263285688</v>
      </c>
      <c r="D499" s="35">
        <f t="shared" si="78"/>
        <v>181.93955040067567</v>
      </c>
      <c r="E499" s="35">
        <f t="shared" si="78"/>
        <v>75.782583751149573</v>
      </c>
      <c r="F499" s="35">
        <f t="shared" si="78"/>
        <v>64.67611614808051</v>
      </c>
      <c r="G499" s="35">
        <f t="shared" si="78"/>
        <v>353.66677430295101</v>
      </c>
      <c r="H499" s="35">
        <f t="shared" si="78"/>
        <v>312.60388232690667</v>
      </c>
      <c r="I499" s="35">
        <f t="shared" si="78"/>
        <v>171.70032032585146</v>
      </c>
      <c r="J499" s="33"/>
    </row>
    <row r="500" spans="1:10" s="1" customFormat="1" ht="22.5" x14ac:dyDescent="0.2">
      <c r="A500" s="18">
        <v>0.61</v>
      </c>
      <c r="B500" s="19">
        <f t="shared" si="75"/>
        <v>0.18620871366628677</v>
      </c>
      <c r="C500" s="40">
        <f t="shared" si="78"/>
        <v>250.1919263285688</v>
      </c>
      <c r="D500" s="35">
        <f t="shared" si="78"/>
        <v>181.93955040067567</v>
      </c>
      <c r="E500" s="35">
        <f t="shared" si="78"/>
        <v>75.782583751149573</v>
      </c>
      <c r="F500" s="35">
        <f t="shared" si="78"/>
        <v>64.67611614808051</v>
      </c>
      <c r="G500" s="35">
        <f t="shared" si="78"/>
        <v>375.7219015481059</v>
      </c>
      <c r="H500" s="35">
        <f t="shared" si="78"/>
        <v>337.3543349401703</v>
      </c>
      <c r="I500" s="35">
        <f t="shared" si="78"/>
        <v>171.70032032585146</v>
      </c>
      <c r="J500" s="33"/>
    </row>
    <row r="501" spans="1:10" s="1" customFormat="1" ht="22.5" x14ac:dyDescent="0.2">
      <c r="A501" s="18">
        <v>0.62</v>
      </c>
      <c r="B501" s="19">
        <f t="shared" si="75"/>
        <v>0.21877616239495551</v>
      </c>
      <c r="C501" s="40">
        <f t="shared" si="78"/>
        <v>250.1919263285688</v>
      </c>
      <c r="D501" s="35">
        <f t="shared" si="78"/>
        <v>181.93955040067567</v>
      </c>
      <c r="E501" s="35">
        <f t="shared" si="78"/>
        <v>75.782583751149573</v>
      </c>
      <c r="F501" s="35">
        <f t="shared" si="78"/>
        <v>64.67611614808051</v>
      </c>
      <c r="G501" s="35">
        <f t="shared" si="78"/>
        <v>400.0840441218262</v>
      </c>
      <c r="H501" s="35">
        <f t="shared" si="78"/>
        <v>339.17694497120522</v>
      </c>
      <c r="I501" s="35">
        <f t="shared" si="78"/>
        <v>171.70032032585146</v>
      </c>
      <c r="J501" s="33"/>
    </row>
    <row r="502" spans="1:10" s="1" customFormat="1" ht="22.5" x14ac:dyDescent="0.2">
      <c r="A502" s="18">
        <v>0.63</v>
      </c>
      <c r="B502" s="19">
        <f t="shared" si="75"/>
        <v>0.2570395782768865</v>
      </c>
      <c r="C502" s="40">
        <f t="shared" si="78"/>
        <v>250.1919263285688</v>
      </c>
      <c r="D502" s="35">
        <f t="shared" si="78"/>
        <v>181.93955040067567</v>
      </c>
      <c r="E502" s="35">
        <f t="shared" si="78"/>
        <v>75.782583751149573</v>
      </c>
      <c r="F502" s="35">
        <f t="shared" si="78"/>
        <v>64.67611614808051</v>
      </c>
      <c r="G502" s="35">
        <f t="shared" si="78"/>
        <v>426.93460015803026</v>
      </c>
      <c r="H502" s="35">
        <f t="shared" si="78"/>
        <v>339.17694497120522</v>
      </c>
      <c r="I502" s="35">
        <f t="shared" si="78"/>
        <v>171.70032032585146</v>
      </c>
      <c r="J502" s="33"/>
    </row>
    <row r="503" spans="1:10" s="1" customFormat="1" ht="22.5" x14ac:dyDescent="0.2">
      <c r="A503" s="18">
        <v>0.64</v>
      </c>
      <c r="B503" s="19">
        <f t="shared" ref="B503:B539" si="79">EsMin*(EsMax/EsMin)^$A503</f>
        <v>0.3019951720402016</v>
      </c>
      <c r="C503" s="40">
        <f t="shared" si="78"/>
        <v>250.1919263285688</v>
      </c>
      <c r="D503" s="35">
        <f t="shared" si="78"/>
        <v>181.93955040067567</v>
      </c>
      <c r="E503" s="35">
        <f t="shared" si="78"/>
        <v>75.782583751149573</v>
      </c>
      <c r="F503" s="35">
        <f t="shared" si="78"/>
        <v>64.67611614808051</v>
      </c>
      <c r="G503" s="35">
        <f t="shared" si="78"/>
        <v>456.46776743428859</v>
      </c>
      <c r="H503" s="35">
        <f t="shared" si="78"/>
        <v>339.17694497120522</v>
      </c>
      <c r="I503" s="35">
        <f t="shared" si="78"/>
        <v>171.70032032585146</v>
      </c>
      <c r="J503" s="33"/>
    </row>
    <row r="504" spans="1:10" s="1" customFormat="1" ht="22.5" x14ac:dyDescent="0.2">
      <c r="A504" s="18">
        <v>0.65</v>
      </c>
      <c r="B504" s="19">
        <f t="shared" si="79"/>
        <v>0.3548133892335758</v>
      </c>
      <c r="C504" s="40">
        <f t="shared" si="78"/>
        <v>250.1919263285688</v>
      </c>
      <c r="D504" s="35">
        <f t="shared" si="78"/>
        <v>181.93955040067567</v>
      </c>
      <c r="E504" s="35">
        <f t="shared" si="78"/>
        <v>75.782583751149573</v>
      </c>
      <c r="F504" s="35">
        <f t="shared" si="78"/>
        <v>64.67611614808051</v>
      </c>
      <c r="G504" s="35">
        <f t="shared" si="78"/>
        <v>488.89212723717628</v>
      </c>
      <c r="H504" s="35">
        <f t="shared" si="78"/>
        <v>339.17694497120522</v>
      </c>
      <c r="I504" s="35">
        <f t="shared" si="78"/>
        <v>171.70032032585144</v>
      </c>
      <c r="J504" s="33"/>
    </row>
    <row r="505" spans="1:10" s="1" customFormat="1" ht="22.5" x14ac:dyDescent="0.2">
      <c r="A505" s="18">
        <v>0.66</v>
      </c>
      <c r="B505" s="19">
        <f t="shared" si="79"/>
        <v>0.41686938347033553</v>
      </c>
      <c r="C505" s="40">
        <f t="shared" si="78"/>
        <v>250.1919263285688</v>
      </c>
      <c r="D505" s="35">
        <f t="shared" si="78"/>
        <v>181.93955040067567</v>
      </c>
      <c r="E505" s="35">
        <f t="shared" si="78"/>
        <v>75.782583751149573</v>
      </c>
      <c r="F505" s="35">
        <f t="shared" si="78"/>
        <v>64.67611614808051</v>
      </c>
      <c r="G505" s="35">
        <f t="shared" si="78"/>
        <v>524.43234250504713</v>
      </c>
      <c r="H505" s="35">
        <f t="shared" si="78"/>
        <v>339.17694497120527</v>
      </c>
      <c r="I505" s="35">
        <f t="shared" si="78"/>
        <v>171.70032032585146</v>
      </c>
      <c r="J505" s="33"/>
    </row>
    <row r="506" spans="1:10" s="1" customFormat="1" ht="22.5" x14ac:dyDescent="0.2">
      <c r="A506" s="18">
        <v>0.67</v>
      </c>
      <c r="B506" s="19">
        <f t="shared" si="79"/>
        <v>0.48977881936844692</v>
      </c>
      <c r="C506" s="40">
        <f t="shared" si="78"/>
        <v>250.1919263285688</v>
      </c>
      <c r="D506" s="35">
        <f t="shared" si="78"/>
        <v>181.93955040067567</v>
      </c>
      <c r="E506" s="35">
        <f t="shared" si="78"/>
        <v>75.782583751149573</v>
      </c>
      <c r="F506" s="35">
        <f t="shared" si="78"/>
        <v>64.67611614808051</v>
      </c>
      <c r="G506" s="35">
        <f t="shared" si="78"/>
        <v>563.33096128008458</v>
      </c>
      <c r="H506" s="35">
        <f t="shared" si="78"/>
        <v>339.17694497120527</v>
      </c>
      <c r="I506" s="35">
        <f t="shared" si="78"/>
        <v>171.70032032585146</v>
      </c>
      <c r="J506" s="33"/>
    </row>
    <row r="507" spans="1:10" s="1" customFormat="1" ht="22.5" x14ac:dyDescent="0.2">
      <c r="A507" s="18">
        <v>0.68</v>
      </c>
      <c r="B507" s="19">
        <f t="shared" si="79"/>
        <v>0.57543993733715737</v>
      </c>
      <c r="C507" s="40">
        <f t="shared" si="78"/>
        <v>250.1919263285688</v>
      </c>
      <c r="D507" s="35">
        <f t="shared" si="78"/>
        <v>181.93955040067567</v>
      </c>
      <c r="E507" s="35">
        <f t="shared" si="78"/>
        <v>75.782583751149573</v>
      </c>
      <c r="F507" s="35">
        <f t="shared" si="78"/>
        <v>64.67611614808051</v>
      </c>
      <c r="G507" s="35">
        <f t="shared" si="78"/>
        <v>605.85032232808953</v>
      </c>
      <c r="H507" s="35">
        <f t="shared" si="78"/>
        <v>339.17694497120527</v>
      </c>
      <c r="I507" s="35">
        <f t="shared" si="78"/>
        <v>171.70032032585146</v>
      </c>
      <c r="J507" s="33"/>
    </row>
    <row r="508" spans="1:10" s="1" customFormat="1" ht="22.5" x14ac:dyDescent="0.2">
      <c r="A508" s="18">
        <v>0.69</v>
      </c>
      <c r="B508" s="19">
        <f t="shared" si="79"/>
        <v>0.67608297539198181</v>
      </c>
      <c r="C508" s="40">
        <f t="shared" si="78"/>
        <v>250.1919263285688</v>
      </c>
      <c r="D508" s="35">
        <f t="shared" si="78"/>
        <v>181.93955040067567</v>
      </c>
      <c r="E508" s="35">
        <f t="shared" si="78"/>
        <v>75.782583751149573</v>
      </c>
      <c r="F508" s="35">
        <f t="shared" si="78"/>
        <v>64.67611614808051</v>
      </c>
      <c r="G508" s="35">
        <f t="shared" si="78"/>
        <v>652.27456531417329</v>
      </c>
      <c r="H508" s="35">
        <f t="shared" si="78"/>
        <v>339.17694497120522</v>
      </c>
      <c r="I508" s="35">
        <f t="shared" si="78"/>
        <v>171.70032032585146</v>
      </c>
      <c r="J508" s="33"/>
    </row>
    <row r="509" spans="1:10" s="1" customFormat="1" ht="22.5" x14ac:dyDescent="0.2">
      <c r="A509" s="18">
        <v>0.7</v>
      </c>
      <c r="B509" s="19">
        <f t="shared" si="79"/>
        <v>0.79432823472428116</v>
      </c>
      <c r="C509" s="40">
        <f t="shared" ref="C509:I518" si="80">SQRT(C818^2+SQRT(C303)^2)</f>
        <v>250.1919263285688</v>
      </c>
      <c r="D509" s="35">
        <f t="shared" si="80"/>
        <v>181.93955040067567</v>
      </c>
      <c r="E509" s="35">
        <f t="shared" si="80"/>
        <v>75.782583751149573</v>
      </c>
      <c r="F509" s="35">
        <f t="shared" si="80"/>
        <v>64.67611614808051</v>
      </c>
      <c r="G509" s="35">
        <f t="shared" si="80"/>
        <v>702.91175278125081</v>
      </c>
      <c r="H509" s="35">
        <f t="shared" si="80"/>
        <v>339.17694497120527</v>
      </c>
      <c r="I509" s="35">
        <f t="shared" si="80"/>
        <v>171.70032032585146</v>
      </c>
      <c r="J509" s="33"/>
    </row>
    <row r="510" spans="1:10" s="1" customFormat="1" ht="22.5" x14ac:dyDescent="0.2">
      <c r="A510" s="18">
        <v>0.71</v>
      </c>
      <c r="B510" s="19">
        <f t="shared" si="79"/>
        <v>0.93325430079699156</v>
      </c>
      <c r="C510" s="40">
        <f t="shared" si="80"/>
        <v>250.1919263285688</v>
      </c>
      <c r="D510" s="35">
        <f t="shared" si="80"/>
        <v>181.93955040067567</v>
      </c>
      <c r="E510" s="35">
        <f t="shared" si="80"/>
        <v>75.782583751149573</v>
      </c>
      <c r="F510" s="35">
        <f t="shared" si="80"/>
        <v>64.67611614808051</v>
      </c>
      <c r="G510" s="35">
        <f t="shared" si="80"/>
        <v>758.09611521778538</v>
      </c>
      <c r="H510" s="35">
        <f t="shared" si="80"/>
        <v>339.17694497120527</v>
      </c>
      <c r="I510" s="35">
        <f t="shared" si="80"/>
        <v>171.70032032585146</v>
      </c>
      <c r="J510" s="33"/>
    </row>
    <row r="511" spans="1:10" s="1" customFormat="1" ht="22.5" x14ac:dyDescent="0.2">
      <c r="A511" s="18">
        <v>0.72</v>
      </c>
      <c r="B511" s="19">
        <f t="shared" si="79"/>
        <v>1.0964781961431849</v>
      </c>
      <c r="C511" s="40">
        <f t="shared" si="80"/>
        <v>250.1919263285688</v>
      </c>
      <c r="D511" s="35">
        <f t="shared" si="80"/>
        <v>181.93955040067567</v>
      </c>
      <c r="E511" s="35">
        <f t="shared" si="80"/>
        <v>75.782583751149573</v>
      </c>
      <c r="F511" s="35">
        <f t="shared" si="80"/>
        <v>64.67611614808051</v>
      </c>
      <c r="G511" s="35">
        <f t="shared" si="80"/>
        <v>763.15136113355652</v>
      </c>
      <c r="H511" s="35">
        <f t="shared" si="80"/>
        <v>339.17694497120522</v>
      </c>
      <c r="I511" s="35">
        <f t="shared" si="80"/>
        <v>171.70032032585144</v>
      </c>
      <c r="J511" s="33"/>
    </row>
    <row r="512" spans="1:10" s="1" customFormat="1" ht="22.5" x14ac:dyDescent="0.2">
      <c r="A512" s="18">
        <v>0.73</v>
      </c>
      <c r="B512" s="19">
        <f t="shared" si="79"/>
        <v>1.2882495516931352</v>
      </c>
      <c r="C512" s="40">
        <f t="shared" si="80"/>
        <v>250.1919263285688</v>
      </c>
      <c r="D512" s="35">
        <f t="shared" si="80"/>
        <v>181.93955040067567</v>
      </c>
      <c r="E512" s="35">
        <f t="shared" si="80"/>
        <v>75.782583751149573</v>
      </c>
      <c r="F512" s="35">
        <f t="shared" si="80"/>
        <v>64.67611614808051</v>
      </c>
      <c r="G512" s="35">
        <f t="shared" si="80"/>
        <v>763.15136113355663</v>
      </c>
      <c r="H512" s="35">
        <f t="shared" si="80"/>
        <v>339.17694497120522</v>
      </c>
      <c r="I512" s="35">
        <f t="shared" si="80"/>
        <v>171.70032032585146</v>
      </c>
      <c r="J512" s="33"/>
    </row>
    <row r="513" spans="1:10" s="1" customFormat="1" ht="22.5" x14ac:dyDescent="0.2">
      <c r="A513" s="18">
        <v>0.74</v>
      </c>
      <c r="B513" s="19">
        <f t="shared" si="79"/>
        <v>1.5135612484362084</v>
      </c>
      <c r="C513" s="40">
        <f t="shared" si="80"/>
        <v>250.1919263285688</v>
      </c>
      <c r="D513" s="35">
        <f t="shared" si="80"/>
        <v>181.93955040067567</v>
      </c>
      <c r="E513" s="35">
        <f t="shared" si="80"/>
        <v>75.782583751149573</v>
      </c>
      <c r="F513" s="35">
        <f t="shared" si="80"/>
        <v>64.67611614808051</v>
      </c>
      <c r="G513" s="35">
        <f t="shared" si="80"/>
        <v>763.15136113355663</v>
      </c>
      <c r="H513" s="35">
        <f t="shared" si="80"/>
        <v>339.17694497120522</v>
      </c>
      <c r="I513" s="35">
        <f t="shared" si="80"/>
        <v>171.70032032585146</v>
      </c>
      <c r="J513" s="33"/>
    </row>
    <row r="514" spans="1:10" s="1" customFormat="1" ht="22.5" x14ac:dyDescent="0.2">
      <c r="A514" s="18">
        <v>0.75</v>
      </c>
      <c r="B514" s="19">
        <f t="shared" si="79"/>
        <v>1.7782794100389221</v>
      </c>
      <c r="C514" s="40">
        <f t="shared" si="80"/>
        <v>250.1919263285688</v>
      </c>
      <c r="D514" s="35">
        <f t="shared" si="80"/>
        <v>181.93955040067567</v>
      </c>
      <c r="E514" s="35">
        <f t="shared" si="80"/>
        <v>75.782583751149573</v>
      </c>
      <c r="F514" s="35">
        <f t="shared" si="80"/>
        <v>64.67611614808051</v>
      </c>
      <c r="G514" s="35">
        <f t="shared" si="80"/>
        <v>763.15136113355663</v>
      </c>
      <c r="H514" s="35">
        <f t="shared" si="80"/>
        <v>339.17694497120527</v>
      </c>
      <c r="I514" s="35">
        <f t="shared" si="80"/>
        <v>171.70032032585146</v>
      </c>
      <c r="J514" s="33"/>
    </row>
    <row r="515" spans="1:10" s="1" customFormat="1" ht="22.5" x14ac:dyDescent="0.2">
      <c r="A515" s="18">
        <v>0.76</v>
      </c>
      <c r="B515" s="19">
        <f t="shared" si="79"/>
        <v>2.089296130854041</v>
      </c>
      <c r="C515" s="40">
        <f t="shared" si="80"/>
        <v>250.1919263285688</v>
      </c>
      <c r="D515" s="35">
        <f t="shared" si="80"/>
        <v>181.93955040067567</v>
      </c>
      <c r="E515" s="35">
        <f t="shared" si="80"/>
        <v>75.782583751149573</v>
      </c>
      <c r="F515" s="35">
        <f t="shared" si="80"/>
        <v>64.67611614808051</v>
      </c>
      <c r="G515" s="35">
        <f t="shared" si="80"/>
        <v>763.15136113355663</v>
      </c>
      <c r="H515" s="35">
        <f t="shared" si="80"/>
        <v>339.17694497120527</v>
      </c>
      <c r="I515" s="35">
        <f t="shared" si="80"/>
        <v>171.70032032585146</v>
      </c>
      <c r="J515" s="33"/>
    </row>
    <row r="516" spans="1:10" s="1" customFormat="1" ht="22.5" x14ac:dyDescent="0.2">
      <c r="A516" s="18">
        <v>0.77</v>
      </c>
      <c r="B516" s="19">
        <f t="shared" si="79"/>
        <v>2.4547089156850306</v>
      </c>
      <c r="C516" s="40">
        <f t="shared" si="80"/>
        <v>250.1919263285688</v>
      </c>
      <c r="D516" s="35">
        <f t="shared" si="80"/>
        <v>181.93955040067567</v>
      </c>
      <c r="E516" s="35">
        <f t="shared" si="80"/>
        <v>75.782583751149573</v>
      </c>
      <c r="F516" s="35">
        <f t="shared" si="80"/>
        <v>64.67611614808051</v>
      </c>
      <c r="G516" s="35">
        <f t="shared" si="80"/>
        <v>763.15136113355663</v>
      </c>
      <c r="H516" s="35">
        <f t="shared" si="80"/>
        <v>339.17694497120522</v>
      </c>
      <c r="I516" s="35">
        <f t="shared" si="80"/>
        <v>171.70032032585146</v>
      </c>
      <c r="J516" s="33"/>
    </row>
    <row r="517" spans="1:10" s="1" customFormat="1" ht="22.5" x14ac:dyDescent="0.2">
      <c r="A517" s="18">
        <v>0.78</v>
      </c>
      <c r="B517" s="19">
        <f t="shared" si="79"/>
        <v>2.8840315031266091</v>
      </c>
      <c r="C517" s="40">
        <f t="shared" si="80"/>
        <v>250.1919263285688</v>
      </c>
      <c r="D517" s="35">
        <f t="shared" si="80"/>
        <v>181.93955040067567</v>
      </c>
      <c r="E517" s="35">
        <f t="shared" si="80"/>
        <v>75.782583751149573</v>
      </c>
      <c r="F517" s="35">
        <f t="shared" si="80"/>
        <v>64.67611614808051</v>
      </c>
      <c r="G517" s="35">
        <f t="shared" si="80"/>
        <v>763.15136113355641</v>
      </c>
      <c r="H517" s="35">
        <f t="shared" si="80"/>
        <v>339.17694497120522</v>
      </c>
      <c r="I517" s="35">
        <f t="shared" si="80"/>
        <v>171.70032032585144</v>
      </c>
      <c r="J517" s="33"/>
    </row>
    <row r="518" spans="1:10" s="1" customFormat="1" ht="22.5" x14ac:dyDescent="0.2">
      <c r="A518" s="18">
        <v>0.79</v>
      </c>
      <c r="B518" s="19">
        <f t="shared" si="79"/>
        <v>3.3884415613920273</v>
      </c>
      <c r="C518" s="40">
        <f t="shared" si="80"/>
        <v>250.1919263285688</v>
      </c>
      <c r="D518" s="35">
        <f t="shared" si="80"/>
        <v>181.93955040067567</v>
      </c>
      <c r="E518" s="35">
        <f t="shared" si="80"/>
        <v>75.782583751149573</v>
      </c>
      <c r="F518" s="35">
        <f t="shared" si="80"/>
        <v>64.67611614808051</v>
      </c>
      <c r="G518" s="35">
        <f t="shared" si="80"/>
        <v>763.15136113355641</v>
      </c>
      <c r="H518" s="35">
        <f t="shared" si="80"/>
        <v>339.17694497120527</v>
      </c>
      <c r="I518" s="35">
        <f t="shared" si="80"/>
        <v>171.70032032585146</v>
      </c>
      <c r="J518" s="33"/>
    </row>
    <row r="519" spans="1:10" s="1" customFormat="1" ht="22.5" x14ac:dyDescent="0.2">
      <c r="A519" s="18">
        <v>0.8</v>
      </c>
      <c r="B519" s="19">
        <f t="shared" si="79"/>
        <v>3.9810717055349789</v>
      </c>
      <c r="C519" s="40">
        <f t="shared" ref="C519:I528" si="81">SQRT(C828^2+SQRT(C313)^2)</f>
        <v>250.1919263285688</v>
      </c>
      <c r="D519" s="35">
        <f t="shared" si="81"/>
        <v>181.93955040067567</v>
      </c>
      <c r="E519" s="35">
        <f t="shared" si="81"/>
        <v>75.782583751149573</v>
      </c>
      <c r="F519" s="35">
        <f t="shared" si="81"/>
        <v>64.67611614808051</v>
      </c>
      <c r="G519" s="35">
        <f t="shared" si="81"/>
        <v>763.15136113355663</v>
      </c>
      <c r="H519" s="35">
        <f t="shared" si="81"/>
        <v>339.17694497120527</v>
      </c>
      <c r="I519" s="35">
        <f t="shared" si="81"/>
        <v>171.70032032585146</v>
      </c>
      <c r="J519" s="33"/>
    </row>
    <row r="520" spans="1:10" s="1" customFormat="1" ht="22.5" x14ac:dyDescent="0.2">
      <c r="A520" s="18">
        <v>0.81</v>
      </c>
      <c r="B520" s="19">
        <f t="shared" si="79"/>
        <v>4.6773514128719871</v>
      </c>
      <c r="C520" s="40">
        <f t="shared" si="81"/>
        <v>250.1919263285688</v>
      </c>
      <c r="D520" s="35">
        <f t="shared" si="81"/>
        <v>181.93955040067567</v>
      </c>
      <c r="E520" s="35">
        <f t="shared" si="81"/>
        <v>75.782583751149573</v>
      </c>
      <c r="F520" s="35">
        <f t="shared" si="81"/>
        <v>64.67611614808051</v>
      </c>
      <c r="G520" s="35">
        <f t="shared" si="81"/>
        <v>763.15136113355652</v>
      </c>
      <c r="H520" s="35">
        <f t="shared" si="81"/>
        <v>339.17694497120522</v>
      </c>
      <c r="I520" s="35">
        <f t="shared" si="81"/>
        <v>171.70032032585144</v>
      </c>
      <c r="J520" s="33"/>
    </row>
    <row r="521" spans="1:10" s="1" customFormat="1" ht="22.5" x14ac:dyDescent="0.2">
      <c r="A521" s="18">
        <v>0.82</v>
      </c>
      <c r="B521" s="19">
        <f t="shared" si="79"/>
        <v>5.4954087385762476</v>
      </c>
      <c r="C521" s="40">
        <f t="shared" si="81"/>
        <v>250.1919263285688</v>
      </c>
      <c r="D521" s="35">
        <f t="shared" si="81"/>
        <v>181.93955040067567</v>
      </c>
      <c r="E521" s="35">
        <f t="shared" si="81"/>
        <v>75.782583751149573</v>
      </c>
      <c r="F521" s="35">
        <f t="shared" si="81"/>
        <v>64.67611614808051</v>
      </c>
      <c r="G521" s="35">
        <f t="shared" si="81"/>
        <v>763.15136113355652</v>
      </c>
      <c r="H521" s="35">
        <f t="shared" si="81"/>
        <v>339.17694497120527</v>
      </c>
      <c r="I521" s="35">
        <f t="shared" si="81"/>
        <v>171.70032032585146</v>
      </c>
      <c r="J521" s="33"/>
    </row>
    <row r="522" spans="1:10" s="1" customFormat="1" ht="22.5" x14ac:dyDescent="0.2">
      <c r="A522" s="18">
        <v>0.83</v>
      </c>
      <c r="B522" s="19">
        <f t="shared" si="79"/>
        <v>6.4565422903465528</v>
      </c>
      <c r="C522" s="40">
        <f t="shared" si="81"/>
        <v>250.1919263285688</v>
      </c>
      <c r="D522" s="35">
        <f t="shared" si="81"/>
        <v>181.93955040067567</v>
      </c>
      <c r="E522" s="35">
        <f t="shared" si="81"/>
        <v>75.782583751149573</v>
      </c>
      <c r="F522" s="35">
        <f t="shared" si="81"/>
        <v>64.67611614808051</v>
      </c>
      <c r="G522" s="35">
        <f t="shared" si="81"/>
        <v>763.15136113355663</v>
      </c>
      <c r="H522" s="35">
        <f t="shared" si="81"/>
        <v>339.17694497120527</v>
      </c>
      <c r="I522" s="35">
        <f t="shared" si="81"/>
        <v>171.70032032585146</v>
      </c>
      <c r="J522" s="33"/>
    </row>
    <row r="523" spans="1:10" s="1" customFormat="1" ht="22.5" x14ac:dyDescent="0.2">
      <c r="A523" s="18">
        <v>0.84</v>
      </c>
      <c r="B523" s="19">
        <f t="shared" si="79"/>
        <v>7.5857757502918428</v>
      </c>
      <c r="C523" s="40">
        <f t="shared" si="81"/>
        <v>250.1919263285688</v>
      </c>
      <c r="D523" s="35">
        <f t="shared" si="81"/>
        <v>181.93955040067567</v>
      </c>
      <c r="E523" s="35">
        <f t="shared" si="81"/>
        <v>75.782583751149573</v>
      </c>
      <c r="F523" s="35">
        <f t="shared" si="81"/>
        <v>64.67611614808051</v>
      </c>
      <c r="G523" s="35">
        <f t="shared" si="81"/>
        <v>763.15136113355641</v>
      </c>
      <c r="H523" s="35">
        <f t="shared" si="81"/>
        <v>339.17694497120527</v>
      </c>
      <c r="I523" s="35">
        <f t="shared" si="81"/>
        <v>171.70032032585146</v>
      </c>
      <c r="J523" s="33"/>
    </row>
    <row r="524" spans="1:10" s="1" customFormat="1" ht="22.5" x14ac:dyDescent="0.2">
      <c r="A524" s="18">
        <v>0.85</v>
      </c>
      <c r="B524" s="19">
        <f t="shared" si="79"/>
        <v>8.9125093813374558</v>
      </c>
      <c r="C524" s="40">
        <f t="shared" si="81"/>
        <v>250.1919263285688</v>
      </c>
      <c r="D524" s="35">
        <f t="shared" si="81"/>
        <v>181.93955040067567</v>
      </c>
      <c r="E524" s="35">
        <f t="shared" si="81"/>
        <v>75.782583751149573</v>
      </c>
      <c r="F524" s="35">
        <f t="shared" si="81"/>
        <v>64.67611614808051</v>
      </c>
      <c r="G524" s="35">
        <f t="shared" si="81"/>
        <v>763.15136113355652</v>
      </c>
      <c r="H524" s="35">
        <f t="shared" si="81"/>
        <v>339.17694497120527</v>
      </c>
      <c r="I524" s="35">
        <f t="shared" si="81"/>
        <v>171.70032032585146</v>
      </c>
      <c r="J524" s="33"/>
    </row>
    <row r="525" spans="1:10" s="1" customFormat="1" ht="22.5" x14ac:dyDescent="0.2">
      <c r="A525" s="18">
        <v>0.86</v>
      </c>
      <c r="B525" s="19">
        <f t="shared" si="79"/>
        <v>10.471285480509009</v>
      </c>
      <c r="C525" s="40">
        <f t="shared" si="81"/>
        <v>250.1919263285688</v>
      </c>
      <c r="D525" s="35">
        <f t="shared" si="81"/>
        <v>181.93955040067567</v>
      </c>
      <c r="E525" s="35">
        <f t="shared" si="81"/>
        <v>75.782583751149573</v>
      </c>
      <c r="F525" s="35">
        <f t="shared" si="81"/>
        <v>64.67611614808051</v>
      </c>
      <c r="G525" s="35">
        <f t="shared" si="81"/>
        <v>763.15136113355652</v>
      </c>
      <c r="H525" s="35">
        <f t="shared" si="81"/>
        <v>339.17694497120522</v>
      </c>
      <c r="I525" s="35">
        <f t="shared" si="81"/>
        <v>171.70032032585146</v>
      </c>
      <c r="J525" s="33"/>
    </row>
    <row r="526" spans="1:10" s="1" customFormat="1" ht="22.5" x14ac:dyDescent="0.2">
      <c r="A526" s="18">
        <v>0.87</v>
      </c>
      <c r="B526" s="19">
        <f t="shared" si="79"/>
        <v>12.302687708123822</v>
      </c>
      <c r="C526" s="40">
        <f t="shared" si="81"/>
        <v>250.1919263285688</v>
      </c>
      <c r="D526" s="35">
        <f t="shared" si="81"/>
        <v>181.93955040067567</v>
      </c>
      <c r="E526" s="35">
        <f t="shared" si="81"/>
        <v>75.782583751149573</v>
      </c>
      <c r="F526" s="35">
        <f t="shared" si="81"/>
        <v>64.67611614808051</v>
      </c>
      <c r="G526" s="35">
        <f t="shared" si="81"/>
        <v>763.15136113355663</v>
      </c>
      <c r="H526" s="35">
        <f t="shared" si="81"/>
        <v>339.17694497120527</v>
      </c>
      <c r="I526" s="35">
        <f t="shared" si="81"/>
        <v>171.70032032585146</v>
      </c>
      <c r="J526" s="33"/>
    </row>
    <row r="527" spans="1:10" s="1" customFormat="1" ht="22.5" x14ac:dyDescent="0.2">
      <c r="A527" s="18">
        <v>0.88</v>
      </c>
      <c r="B527" s="19">
        <f t="shared" si="79"/>
        <v>14.454397707459274</v>
      </c>
      <c r="C527" s="40">
        <f t="shared" si="81"/>
        <v>250.1919263285688</v>
      </c>
      <c r="D527" s="35">
        <f t="shared" si="81"/>
        <v>181.93955040067567</v>
      </c>
      <c r="E527" s="35">
        <f t="shared" si="81"/>
        <v>75.782583751149573</v>
      </c>
      <c r="F527" s="35">
        <f t="shared" si="81"/>
        <v>64.67611614808051</v>
      </c>
      <c r="G527" s="35">
        <f t="shared" si="81"/>
        <v>763.15136113355652</v>
      </c>
      <c r="H527" s="35">
        <f t="shared" si="81"/>
        <v>339.17694497120527</v>
      </c>
      <c r="I527" s="35">
        <f t="shared" si="81"/>
        <v>171.70032032585144</v>
      </c>
      <c r="J527" s="33"/>
    </row>
    <row r="528" spans="1:10" s="1" customFormat="1" ht="22.5" x14ac:dyDescent="0.2">
      <c r="A528" s="18">
        <v>0.89</v>
      </c>
      <c r="B528" s="19">
        <f t="shared" si="79"/>
        <v>16.982436524617459</v>
      </c>
      <c r="C528" s="40">
        <f t="shared" si="81"/>
        <v>250.1919263285688</v>
      </c>
      <c r="D528" s="35">
        <f t="shared" si="81"/>
        <v>181.93955040067567</v>
      </c>
      <c r="E528" s="35">
        <f t="shared" si="81"/>
        <v>75.782583751149573</v>
      </c>
      <c r="F528" s="35">
        <f t="shared" si="81"/>
        <v>64.67611614808051</v>
      </c>
      <c r="G528" s="35">
        <f t="shared" si="81"/>
        <v>763.15136113355652</v>
      </c>
      <c r="H528" s="35">
        <f t="shared" si="81"/>
        <v>339.17694497120522</v>
      </c>
      <c r="I528" s="35">
        <f t="shared" si="81"/>
        <v>171.70032032585146</v>
      </c>
      <c r="J528" s="33"/>
    </row>
    <row r="529" spans="1:13" s="1" customFormat="1" ht="22.5" x14ac:dyDescent="0.2">
      <c r="A529" s="18">
        <v>0.9</v>
      </c>
      <c r="B529" s="19">
        <f t="shared" si="79"/>
        <v>19.952623149688801</v>
      </c>
      <c r="C529" s="40">
        <f t="shared" ref="C529:I538" si="82">SQRT(C838^2+SQRT(C323)^2)</f>
        <v>250.1919263285688</v>
      </c>
      <c r="D529" s="35">
        <f t="shared" si="82"/>
        <v>181.93955040067567</v>
      </c>
      <c r="E529" s="35">
        <f t="shared" si="82"/>
        <v>75.782583751149573</v>
      </c>
      <c r="F529" s="35">
        <f t="shared" si="82"/>
        <v>64.67611614808051</v>
      </c>
      <c r="G529" s="35">
        <f t="shared" si="82"/>
        <v>763.15136113355652</v>
      </c>
      <c r="H529" s="35">
        <f t="shared" si="82"/>
        <v>339.17694497120522</v>
      </c>
      <c r="I529" s="35">
        <f t="shared" si="82"/>
        <v>171.70032032585144</v>
      </c>
      <c r="J529" s="33"/>
    </row>
    <row r="530" spans="1:13" s="1" customFormat="1" ht="22.5" x14ac:dyDescent="0.2">
      <c r="A530" s="18">
        <v>0.91</v>
      </c>
      <c r="B530" s="19">
        <f t="shared" si="79"/>
        <v>23.442288153199254</v>
      </c>
      <c r="C530" s="40">
        <f t="shared" si="82"/>
        <v>250.1919263285688</v>
      </c>
      <c r="D530" s="35">
        <f t="shared" si="82"/>
        <v>181.93955040067567</v>
      </c>
      <c r="E530" s="35">
        <f t="shared" si="82"/>
        <v>75.782583751149573</v>
      </c>
      <c r="F530" s="35">
        <f t="shared" si="82"/>
        <v>64.67611614808051</v>
      </c>
      <c r="G530" s="35">
        <f t="shared" si="82"/>
        <v>763.15136113355652</v>
      </c>
      <c r="H530" s="35">
        <f t="shared" si="82"/>
        <v>339.17694497120522</v>
      </c>
      <c r="I530" s="35">
        <f t="shared" si="82"/>
        <v>171.70032032585146</v>
      </c>
      <c r="J530" s="33"/>
    </row>
    <row r="531" spans="1:13" s="1" customFormat="1" ht="22.5" x14ac:dyDescent="0.2">
      <c r="A531" s="18">
        <v>0.92</v>
      </c>
      <c r="B531" s="19">
        <f t="shared" si="79"/>
        <v>27.542287033381683</v>
      </c>
      <c r="C531" s="40">
        <f t="shared" si="82"/>
        <v>250.1919263285688</v>
      </c>
      <c r="D531" s="35">
        <f t="shared" si="82"/>
        <v>181.93955040067567</v>
      </c>
      <c r="E531" s="35">
        <f t="shared" si="82"/>
        <v>75.782583751149573</v>
      </c>
      <c r="F531" s="35">
        <f t="shared" si="82"/>
        <v>64.67611614808051</v>
      </c>
      <c r="G531" s="35">
        <f t="shared" si="82"/>
        <v>763.15136113355652</v>
      </c>
      <c r="H531" s="35">
        <f t="shared" si="82"/>
        <v>339.17694497120527</v>
      </c>
      <c r="I531" s="35">
        <f t="shared" si="82"/>
        <v>171.70032032585146</v>
      </c>
      <c r="J531" s="33"/>
    </row>
    <row r="532" spans="1:13" s="1" customFormat="1" ht="22.5" x14ac:dyDescent="0.2">
      <c r="A532" s="18">
        <v>0.93</v>
      </c>
      <c r="B532" s="19">
        <f t="shared" si="79"/>
        <v>32.359365692962889</v>
      </c>
      <c r="C532" s="40">
        <f t="shared" si="82"/>
        <v>250.1919263285688</v>
      </c>
      <c r="D532" s="35">
        <f t="shared" si="82"/>
        <v>181.93955040067567</v>
      </c>
      <c r="E532" s="35">
        <f t="shared" si="82"/>
        <v>75.782583751149573</v>
      </c>
      <c r="F532" s="35">
        <f t="shared" si="82"/>
        <v>64.67611614808051</v>
      </c>
      <c r="G532" s="35">
        <f t="shared" si="82"/>
        <v>763.15136113355652</v>
      </c>
      <c r="H532" s="35">
        <f t="shared" si="82"/>
        <v>339.17694497120527</v>
      </c>
      <c r="I532" s="35">
        <f t="shared" si="82"/>
        <v>171.70032032585146</v>
      </c>
      <c r="J532" s="33"/>
    </row>
    <row r="533" spans="1:13" s="1" customFormat="1" ht="22.5" x14ac:dyDescent="0.2">
      <c r="A533" s="18">
        <v>0.94</v>
      </c>
      <c r="B533" s="19">
        <f t="shared" si="79"/>
        <v>38.018939632056096</v>
      </c>
      <c r="C533" s="40">
        <f t="shared" si="82"/>
        <v>250.1919263285688</v>
      </c>
      <c r="D533" s="35">
        <f t="shared" si="82"/>
        <v>181.93955040067567</v>
      </c>
      <c r="E533" s="35">
        <f t="shared" si="82"/>
        <v>75.782583751149573</v>
      </c>
      <c r="F533" s="35">
        <f t="shared" si="82"/>
        <v>64.67611614808051</v>
      </c>
      <c r="G533" s="35">
        <f t="shared" si="82"/>
        <v>763.15136113355652</v>
      </c>
      <c r="H533" s="35">
        <f t="shared" si="82"/>
        <v>339.17694497120527</v>
      </c>
      <c r="I533" s="35">
        <f t="shared" si="82"/>
        <v>171.70032032585146</v>
      </c>
      <c r="J533" s="33"/>
    </row>
    <row r="534" spans="1:13" s="1" customFormat="1" ht="22.5" x14ac:dyDescent="0.2">
      <c r="A534" s="18">
        <v>0.95</v>
      </c>
      <c r="B534" s="19">
        <f t="shared" si="79"/>
        <v>44.668359215096331</v>
      </c>
      <c r="C534" s="40">
        <f t="shared" si="82"/>
        <v>250.1919263285688</v>
      </c>
      <c r="D534" s="35">
        <f t="shared" si="82"/>
        <v>181.93955040067567</v>
      </c>
      <c r="E534" s="35">
        <f t="shared" si="82"/>
        <v>75.782583751149573</v>
      </c>
      <c r="F534" s="35">
        <f t="shared" si="82"/>
        <v>64.67611614808051</v>
      </c>
      <c r="G534" s="35">
        <f t="shared" si="82"/>
        <v>763.15136113355652</v>
      </c>
      <c r="H534" s="35">
        <f t="shared" si="82"/>
        <v>339.17694497120522</v>
      </c>
      <c r="I534" s="35">
        <f t="shared" si="82"/>
        <v>171.70032032585146</v>
      </c>
      <c r="J534" s="33"/>
    </row>
    <row r="535" spans="1:13" s="1" customFormat="1" ht="22.5" x14ac:dyDescent="0.2">
      <c r="A535" s="18">
        <v>0.96</v>
      </c>
      <c r="B535" s="19">
        <f t="shared" si="79"/>
        <v>52.48074602497725</v>
      </c>
      <c r="C535" s="40">
        <f t="shared" si="82"/>
        <v>250.1919263285688</v>
      </c>
      <c r="D535" s="35">
        <f t="shared" si="82"/>
        <v>181.93955040067567</v>
      </c>
      <c r="E535" s="35">
        <f t="shared" si="82"/>
        <v>75.782583751149573</v>
      </c>
      <c r="F535" s="35">
        <f t="shared" si="82"/>
        <v>64.67611614808051</v>
      </c>
      <c r="G535" s="35">
        <f t="shared" si="82"/>
        <v>763.15136113355652</v>
      </c>
      <c r="H535" s="35">
        <f t="shared" si="82"/>
        <v>339.17694497120527</v>
      </c>
      <c r="I535" s="35">
        <f t="shared" si="82"/>
        <v>171.70032032585144</v>
      </c>
      <c r="J535" s="33"/>
    </row>
    <row r="536" spans="1:13" s="1" customFormat="1" ht="22.5" x14ac:dyDescent="0.2">
      <c r="A536" s="18">
        <v>0.97</v>
      </c>
      <c r="B536" s="19">
        <f t="shared" si="79"/>
        <v>61.659500186148271</v>
      </c>
      <c r="C536" s="40">
        <f t="shared" si="82"/>
        <v>250.1919263285688</v>
      </c>
      <c r="D536" s="35">
        <f t="shared" si="82"/>
        <v>181.93955040067567</v>
      </c>
      <c r="E536" s="35">
        <f t="shared" si="82"/>
        <v>75.782583751149573</v>
      </c>
      <c r="F536" s="35">
        <f t="shared" si="82"/>
        <v>64.67611614808051</v>
      </c>
      <c r="G536" s="35">
        <f t="shared" si="82"/>
        <v>763.15136113355641</v>
      </c>
      <c r="H536" s="35">
        <f t="shared" si="82"/>
        <v>339.17694497120522</v>
      </c>
      <c r="I536" s="35">
        <f t="shared" si="82"/>
        <v>171.70032032585146</v>
      </c>
      <c r="J536" s="33"/>
    </row>
    <row r="537" spans="1:13" s="1" customFormat="1" ht="22.5" x14ac:dyDescent="0.2">
      <c r="A537" s="18">
        <v>0.98</v>
      </c>
      <c r="B537" s="19">
        <f t="shared" si="79"/>
        <v>72.443596007499025</v>
      </c>
      <c r="C537" s="40">
        <f t="shared" si="82"/>
        <v>250.1919263285688</v>
      </c>
      <c r="D537" s="35">
        <f t="shared" si="82"/>
        <v>181.93955040067567</v>
      </c>
      <c r="E537" s="35">
        <f t="shared" si="82"/>
        <v>75.782583751149573</v>
      </c>
      <c r="F537" s="35">
        <f t="shared" si="82"/>
        <v>64.67611614808051</v>
      </c>
      <c r="G537" s="35">
        <f t="shared" si="82"/>
        <v>763.15136113355652</v>
      </c>
      <c r="H537" s="35">
        <f t="shared" si="82"/>
        <v>339.17694497120522</v>
      </c>
      <c r="I537" s="35">
        <f t="shared" si="82"/>
        <v>171.70032032585146</v>
      </c>
      <c r="J537" s="33"/>
    </row>
    <row r="538" spans="1:13" s="1" customFormat="1" ht="22.5" x14ac:dyDescent="0.2">
      <c r="A538" s="18">
        <v>0.99</v>
      </c>
      <c r="B538" s="19">
        <f t="shared" si="79"/>
        <v>85.113803820237763</v>
      </c>
      <c r="C538" s="40">
        <f t="shared" si="82"/>
        <v>250.1919263285688</v>
      </c>
      <c r="D538" s="35">
        <f t="shared" si="82"/>
        <v>181.93955040067567</v>
      </c>
      <c r="E538" s="35">
        <f t="shared" si="82"/>
        <v>75.782583751149573</v>
      </c>
      <c r="F538" s="35">
        <f t="shared" si="82"/>
        <v>64.67611614808051</v>
      </c>
      <c r="G538" s="35">
        <f t="shared" si="82"/>
        <v>763.15136113355652</v>
      </c>
      <c r="H538" s="35">
        <f t="shared" si="82"/>
        <v>339.17694497120522</v>
      </c>
      <c r="I538" s="35">
        <f t="shared" si="82"/>
        <v>171.70032032585144</v>
      </c>
      <c r="J538" s="33"/>
    </row>
    <row r="539" spans="1:13" s="4" customFormat="1" ht="23.25" thickBot="1" x14ac:dyDescent="0.25">
      <c r="A539" s="18">
        <v>1</v>
      </c>
      <c r="B539" s="19">
        <f t="shared" si="79"/>
        <v>100.00000000000001</v>
      </c>
      <c r="C539" s="40">
        <f t="shared" ref="C539:I539" si="83">SQRT(C848^2+SQRT(C333)^2)</f>
        <v>250.1919263285688</v>
      </c>
      <c r="D539" s="35">
        <f t="shared" si="83"/>
        <v>181.93955040067567</v>
      </c>
      <c r="E539" s="35">
        <f t="shared" si="83"/>
        <v>75.782583751149573</v>
      </c>
      <c r="F539" s="35">
        <f t="shared" si="83"/>
        <v>64.67611614808051</v>
      </c>
      <c r="G539" s="35">
        <f t="shared" si="83"/>
        <v>763.15136113355663</v>
      </c>
      <c r="H539" s="35">
        <f t="shared" si="83"/>
        <v>339.17694497120527</v>
      </c>
      <c r="I539" s="35">
        <f t="shared" si="83"/>
        <v>171.70032032585144</v>
      </c>
      <c r="J539" s="33"/>
      <c r="K539" s="1"/>
      <c r="L539" s="1"/>
      <c r="M539" s="1"/>
    </row>
    <row r="540" spans="1:13" s="4" customFormat="1" ht="22.5" x14ac:dyDescent="0.45">
      <c r="A540" s="17" t="s">
        <v>70</v>
      </c>
      <c r="B540" s="24"/>
      <c r="C540" s="38"/>
      <c r="D540" s="39"/>
      <c r="E540" s="39"/>
      <c r="F540" s="39"/>
      <c r="G540" s="39"/>
      <c r="H540" s="39"/>
      <c r="I540" s="39"/>
      <c r="J540" s="32" t="s">
        <v>62</v>
      </c>
    </row>
    <row r="541" spans="1:13" s="1" customFormat="1" x14ac:dyDescent="0.2">
      <c r="A541" s="47" t="s">
        <v>107</v>
      </c>
      <c r="B541" s="48" t="s">
        <v>67</v>
      </c>
      <c r="C541" s="49" t="str">
        <f t="shared" ref="C541:I541" si="84">Camera_Name</f>
        <v>Competitor Camera</v>
      </c>
      <c r="D541" s="49" t="str">
        <f t="shared" si="84"/>
        <v>Acuros® SWIR (Low Gain)</v>
      </c>
      <c r="E541" s="49" t="str">
        <f t="shared" si="84"/>
        <v>Acuros® SWIR (Medium Gain)</v>
      </c>
      <c r="F541" s="49" t="str">
        <f t="shared" si="84"/>
        <v>Acuros® SWIR (High Gain)</v>
      </c>
      <c r="G541" s="49" t="str">
        <f t="shared" si="84"/>
        <v>Acuros® eSWIR (Low Gain)</v>
      </c>
      <c r="H541" s="49" t="str">
        <f t="shared" si="84"/>
        <v>Acuros® eSWIR (Medium Gain)</v>
      </c>
      <c r="I541" s="49" t="str">
        <f t="shared" si="84"/>
        <v>Acuros® eSWIR (High Gain)</v>
      </c>
      <c r="J541" s="48"/>
      <c r="K541" s="4"/>
      <c r="L541" s="4"/>
      <c r="M541" s="4"/>
    </row>
    <row r="542" spans="1:13" s="1" customFormat="1" ht="22.5" x14ac:dyDescent="0.2">
      <c r="A542" s="18">
        <v>0</v>
      </c>
      <c r="B542" s="19">
        <f t="shared" ref="B542:B573" si="85">EsMin*(EsMax/EsMin)^$A542</f>
        <v>1.0000000000000001E-5</v>
      </c>
      <c r="C542" s="40" t="e">
        <f>20*LOG10(C233/C439)</f>
        <v>#NUM!</v>
      </c>
      <c r="D542" s="35" t="e">
        <f>20*LOG10(D233/D439)</f>
        <v>#NUM!</v>
      </c>
      <c r="E542" s="35" t="e">
        <f t="shared" ref="E542:I542" si="86">20*LOG10(E233/E439)</f>
        <v>#NUM!</v>
      </c>
      <c r="F542" s="35" t="e">
        <f t="shared" si="86"/>
        <v>#NUM!</v>
      </c>
      <c r="G542" s="35">
        <f t="shared" si="86"/>
        <v>-29.925606759873574</v>
      </c>
      <c r="H542" s="35">
        <f t="shared" si="86"/>
        <v>-22.322077670373332</v>
      </c>
      <c r="I542" s="35">
        <f t="shared" si="86"/>
        <v>-20.947202885852697</v>
      </c>
      <c r="J542" s="33"/>
    </row>
    <row r="543" spans="1:13" s="1" customFormat="1" ht="22.5" x14ac:dyDescent="0.2">
      <c r="A543" s="18">
        <v>0.01</v>
      </c>
      <c r="B543" s="19">
        <f t="shared" si="85"/>
        <v>1.1748975549395296E-5</v>
      </c>
      <c r="C543" s="40" t="e">
        <f t="shared" ref="C543:I543" si="87">20*LOG10(C234/C440)</f>
        <v>#NUM!</v>
      </c>
      <c r="D543" s="35" t="e">
        <f t="shared" si="87"/>
        <v>#NUM!</v>
      </c>
      <c r="E543" s="35" t="e">
        <f t="shared" si="87"/>
        <v>#NUM!</v>
      </c>
      <c r="F543" s="35" t="e">
        <f t="shared" si="87"/>
        <v>#NUM!</v>
      </c>
      <c r="G543" s="35">
        <f t="shared" si="87"/>
        <v>-28.525739902116936</v>
      </c>
      <c r="H543" s="35">
        <f t="shared" si="87"/>
        <v>-20.922844390916588</v>
      </c>
      <c r="I543" s="35">
        <f t="shared" si="87"/>
        <v>-19.548255114938137</v>
      </c>
      <c r="J543" s="33"/>
    </row>
    <row r="544" spans="1:13" s="1" customFormat="1" ht="22.5" x14ac:dyDescent="0.2">
      <c r="A544" s="18">
        <v>0.02</v>
      </c>
      <c r="B544" s="19">
        <f t="shared" si="85"/>
        <v>1.3803842646028849E-5</v>
      </c>
      <c r="C544" s="40" t="e">
        <f t="shared" ref="C544:I544" si="88">20*LOG10(C235/C441)</f>
        <v>#NUM!</v>
      </c>
      <c r="D544" s="35" t="e">
        <f t="shared" si="88"/>
        <v>#NUM!</v>
      </c>
      <c r="E544" s="35" t="e">
        <f t="shared" si="88"/>
        <v>#NUM!</v>
      </c>
      <c r="F544" s="35" t="e">
        <f t="shared" si="88"/>
        <v>#NUM!</v>
      </c>
      <c r="G544" s="35">
        <f t="shared" si="88"/>
        <v>-27.125896325398276</v>
      </c>
      <c r="H544" s="35">
        <f t="shared" si="88"/>
        <v>-19.523745036100976</v>
      </c>
      <c r="I544" s="35">
        <f t="shared" si="88"/>
        <v>-18.149491050685441</v>
      </c>
      <c r="J544" s="33"/>
    </row>
    <row r="545" spans="1:10" s="1" customFormat="1" ht="22.5" x14ac:dyDescent="0.2">
      <c r="A545" s="18">
        <v>0.03</v>
      </c>
      <c r="B545" s="19">
        <f t="shared" si="85"/>
        <v>1.6218100973589302E-5</v>
      </c>
      <c r="C545" s="40" t="e">
        <f t="shared" ref="C545:I545" si="89">20*LOG10(C236/C442)</f>
        <v>#NUM!</v>
      </c>
      <c r="D545" s="35" t="e">
        <f t="shared" si="89"/>
        <v>#NUM!</v>
      </c>
      <c r="E545" s="35" t="e">
        <f t="shared" si="89"/>
        <v>#NUM!</v>
      </c>
      <c r="F545" s="35" t="e">
        <f t="shared" si="89"/>
        <v>#NUM!</v>
      </c>
      <c r="G545" s="35">
        <f t="shared" si="89"/>
        <v>-25.726080099531096</v>
      </c>
      <c r="H545" s="35">
        <f t="shared" si="89"/>
        <v>-18.12480296334742</v>
      </c>
      <c r="I545" s="35">
        <f t="shared" si="89"/>
        <v>-16.75094269933313</v>
      </c>
      <c r="J545" s="33"/>
    </row>
    <row r="546" spans="1:10" s="1" customFormat="1" ht="22.5" x14ac:dyDescent="0.2">
      <c r="A546" s="18">
        <v>0.04</v>
      </c>
      <c r="B546" s="19">
        <f t="shared" si="85"/>
        <v>1.9054607179632474E-5</v>
      </c>
      <c r="C546" s="40" t="e">
        <f t="shared" ref="C546:I546" si="90">20*LOG10(C237/C443)</f>
        <v>#NUM!</v>
      </c>
      <c r="D546" s="35" t="e">
        <f t="shared" si="90"/>
        <v>#NUM!</v>
      </c>
      <c r="E546" s="35" t="e">
        <f t="shared" si="90"/>
        <v>#NUM!</v>
      </c>
      <c r="F546" s="35" t="e">
        <f t="shared" si="90"/>
        <v>#NUM!</v>
      </c>
      <c r="G546" s="35">
        <f t="shared" si="90"/>
        <v>-24.326296005375291</v>
      </c>
      <c r="H546" s="35">
        <f t="shared" si="90"/>
        <v>-16.726045590314282</v>
      </c>
      <c r="I546" s="35">
        <f t="shared" si="90"/>
        <v>-15.352647618074256</v>
      </c>
      <c r="J546" s="33"/>
    </row>
    <row r="547" spans="1:10" s="1" customFormat="1" ht="22.5" x14ac:dyDescent="0.2">
      <c r="A547" s="18">
        <v>0.05</v>
      </c>
      <c r="B547" s="19">
        <f t="shared" si="85"/>
        <v>2.23872113856834E-5</v>
      </c>
      <c r="C547" s="40" t="e">
        <f t="shared" ref="C547:I547" si="91">20*LOG10(C238/C444)</f>
        <v>#NUM!</v>
      </c>
      <c r="D547" s="35" t="e">
        <f t="shared" si="91"/>
        <v>#NUM!</v>
      </c>
      <c r="E547" s="35" t="e">
        <f t="shared" si="91"/>
        <v>#NUM!</v>
      </c>
      <c r="F547" s="35" t="e">
        <f t="shared" si="91"/>
        <v>#NUM!</v>
      </c>
      <c r="G547" s="35">
        <f t="shared" si="91"/>
        <v>-22.926549658910844</v>
      </c>
      <c r="H547" s="35">
        <f t="shared" si="91"/>
        <v>-15.32750509558281</v>
      </c>
      <c r="I547" s="35">
        <f t="shared" si="91"/>
        <v>-13.954649868179782</v>
      </c>
      <c r="J547" s="33"/>
    </row>
    <row r="548" spans="1:10" s="1" customFormat="1" ht="22.5" x14ac:dyDescent="0.2">
      <c r="A548" s="18">
        <v>0.06</v>
      </c>
      <c r="B548" s="19">
        <f t="shared" si="85"/>
        <v>2.6302679918953821E-5</v>
      </c>
      <c r="C548" s="40" t="e">
        <f t="shared" ref="C548:I548" si="92">20*LOG10(C239/C445)</f>
        <v>#NUM!</v>
      </c>
      <c r="D548" s="35" t="e">
        <f t="shared" si="92"/>
        <v>#NUM!</v>
      </c>
      <c r="E548" s="35" t="e">
        <f t="shared" si="92"/>
        <v>#NUM!</v>
      </c>
      <c r="F548" s="35" t="e">
        <f t="shared" si="92"/>
        <v>#NUM!</v>
      </c>
      <c r="G548" s="35">
        <f t="shared" si="92"/>
        <v>-21.526847656902724</v>
      </c>
      <c r="H548" s="35">
        <f t="shared" si="92"/>
        <v>-13.929219238323714</v>
      </c>
      <c r="I548" s="35">
        <f t="shared" si="92"/>
        <v>-12.557001128139877</v>
      </c>
      <c r="J548" s="33"/>
    </row>
    <row r="549" spans="1:10" s="1" customFormat="1" ht="22.5" x14ac:dyDescent="0.2">
      <c r="A549" s="18">
        <v>7.0000000000000007E-2</v>
      </c>
      <c r="B549" s="19">
        <f t="shared" si="85"/>
        <v>3.0902954325135914E-5</v>
      </c>
      <c r="C549" s="40" t="e">
        <f t="shared" ref="C549:I549" si="93">20*LOG10(C240/C446)</f>
        <v>#NUM!</v>
      </c>
      <c r="D549" s="35" t="e">
        <f t="shared" si="93"/>
        <v>#NUM!</v>
      </c>
      <c r="E549" s="35" t="e">
        <f t="shared" si="93"/>
        <v>#NUM!</v>
      </c>
      <c r="F549" s="35" t="e">
        <f t="shared" si="93"/>
        <v>#NUM!</v>
      </c>
      <c r="G549" s="35">
        <f t="shared" si="93"/>
        <v>-20.127197747892072</v>
      </c>
      <c r="H549" s="35">
        <f t="shared" si="93"/>
        <v>-12.531232316412218</v>
      </c>
      <c r="I549" s="35">
        <f t="shared" si="93"/>
        <v>-11.159761992306452</v>
      </c>
      <c r="J549" s="33"/>
    </row>
    <row r="550" spans="1:10" s="1" customFormat="1" ht="22.5" x14ac:dyDescent="0.2">
      <c r="A550" s="18">
        <v>0.08</v>
      </c>
      <c r="B550" s="19">
        <f t="shared" si="85"/>
        <v>3.630780547701014E-5</v>
      </c>
      <c r="C550" s="40" t="e">
        <f t="shared" ref="C550:I550" si="94">20*LOG10(C241/C447)</f>
        <v>#NUM!</v>
      </c>
      <c r="D550" s="35" t="e">
        <f t="shared" si="94"/>
        <v>#NUM!</v>
      </c>
      <c r="E550" s="35" t="e">
        <f t="shared" si="94"/>
        <v>#NUM!</v>
      </c>
      <c r="F550" s="35" t="e">
        <f t="shared" si="94"/>
        <v>#NUM!</v>
      </c>
      <c r="G550" s="35">
        <f t="shared" si="94"/>
        <v>-18.727609032885976</v>
      </c>
      <c r="H550" s="35">
        <f t="shared" si="94"/>
        <v>-11.133596285362275</v>
      </c>
      <c r="I550" s="35">
        <f t="shared" si="94"/>
        <v>-9.7630034840480775</v>
      </c>
      <c r="J550" s="33"/>
    </row>
    <row r="551" spans="1:10" s="1" customFormat="1" ht="22.5" x14ac:dyDescent="0.2">
      <c r="A551" s="18">
        <v>0.09</v>
      </c>
      <c r="B551" s="19">
        <f t="shared" si="85"/>
        <v>4.2657951880159264E-5</v>
      </c>
      <c r="C551" s="40" t="e">
        <f t="shared" ref="C551:I551" si="95">20*LOG10(C242/C448)</f>
        <v>#NUM!</v>
      </c>
      <c r="D551" s="35" t="e">
        <f t="shared" si="95"/>
        <v>#NUM!</v>
      </c>
      <c r="E551" s="35" t="e">
        <f t="shared" si="95"/>
        <v>#NUM!</v>
      </c>
      <c r="F551" s="35" t="e">
        <f t="shared" si="95"/>
        <v>#NUM!</v>
      </c>
      <c r="G551" s="35">
        <f t="shared" si="95"/>
        <v>-17.328092200861541</v>
      </c>
      <c r="H551" s="35">
        <f t="shared" si="95"/>
        <v>-9.7363720636766562</v>
      </c>
      <c r="I551" s="35">
        <f t="shared" si="95"/>
        <v>-8.3668088162343572</v>
      </c>
      <c r="J551" s="33"/>
    </row>
    <row r="552" spans="1:10" s="1" customFormat="1" ht="22.5" x14ac:dyDescent="0.2">
      <c r="A552" s="18">
        <v>0.1</v>
      </c>
      <c r="B552" s="19">
        <f t="shared" si="85"/>
        <v>5.0118723362727245E-5</v>
      </c>
      <c r="C552" s="40" t="e">
        <f t="shared" ref="C552:I552" si="96">20*LOG10(C243/C449)</f>
        <v>#NUM!</v>
      </c>
      <c r="D552" s="35" t="e">
        <f t="shared" si="96"/>
        <v>#NUM!</v>
      </c>
      <c r="E552" s="35" t="e">
        <f t="shared" si="96"/>
        <v>#NUM!</v>
      </c>
      <c r="F552" s="35" t="e">
        <f t="shared" si="96"/>
        <v>#NUM!</v>
      </c>
      <c r="G552" s="35">
        <f t="shared" si="96"/>
        <v>-15.928659805064685</v>
      </c>
      <c r="H552" s="35">
        <f t="shared" si="96"/>
        <v>-8.3396310537476364</v>
      </c>
      <c r="I552" s="35">
        <f t="shared" si="96"/>
        <v>-6.9712754358787086</v>
      </c>
      <c r="J552" s="33"/>
    </row>
    <row r="553" spans="1:10" s="1" customFormat="1" ht="22.5" x14ac:dyDescent="0.2">
      <c r="A553" s="18">
        <v>0.11</v>
      </c>
      <c r="B553" s="19">
        <f t="shared" si="85"/>
        <v>5.8884365535558901E-5</v>
      </c>
      <c r="C553" s="40" t="e">
        <f t="shared" ref="C553:I553" si="97">20*LOG10(C244/C450)</f>
        <v>#NUM!</v>
      </c>
      <c r="D553" s="35" t="e">
        <f t="shared" si="97"/>
        <v>#NUM!</v>
      </c>
      <c r="E553" s="35" t="e">
        <f t="shared" si="97"/>
        <v>#NUM!</v>
      </c>
      <c r="F553" s="35" t="e">
        <f t="shared" si="97"/>
        <v>#NUM!</v>
      </c>
      <c r="G553" s="35">
        <f t="shared" si="97"/>
        <v>-14.529326587089187</v>
      </c>
      <c r="H553" s="35">
        <f t="shared" si="97"/>
        <v>-6.9434569112570577</v>
      </c>
      <c r="I553" s="35">
        <f t="shared" si="97"/>
        <v>-5.5765173938617512</v>
      </c>
      <c r="J553" s="33"/>
    </row>
    <row r="554" spans="1:10" s="1" customFormat="1" ht="22.5" x14ac:dyDescent="0.2">
      <c r="A554" s="18">
        <v>0.12</v>
      </c>
      <c r="B554" s="19">
        <f t="shared" si="85"/>
        <v>6.9183097091893653E-5</v>
      </c>
      <c r="C554" s="40" t="e">
        <f t="shared" ref="C554:I554" si="98">20*LOG10(C245/C451)</f>
        <v>#NUM!</v>
      </c>
      <c r="D554" s="35" t="e">
        <f t="shared" si="98"/>
        <v>#NUM!</v>
      </c>
      <c r="E554" s="35" t="e">
        <f t="shared" si="98"/>
        <v>#NUM!</v>
      </c>
      <c r="F554" s="35" t="e">
        <f t="shared" si="98"/>
        <v>#NUM!</v>
      </c>
      <c r="G554" s="35">
        <f t="shared" si="98"/>
        <v>-13.130109856886529</v>
      </c>
      <c r="H554" s="35">
        <f t="shared" si="98"/>
        <v>-5.5479476000416996</v>
      </c>
      <c r="I554" s="35">
        <f t="shared" si="98"/>
        <v>-4.1826680846321658</v>
      </c>
      <c r="J554" s="33"/>
    </row>
    <row r="555" spans="1:10" s="1" customFormat="1" ht="22.5" x14ac:dyDescent="0.2">
      <c r="A555" s="18">
        <v>0.13</v>
      </c>
      <c r="B555" s="19">
        <f t="shared" si="85"/>
        <v>8.1283051616409932E-5</v>
      </c>
      <c r="C555" s="40" t="e">
        <f t="shared" ref="C555:I555" si="99">20*LOG10(C246/C452)</f>
        <v>#NUM!</v>
      </c>
      <c r="D555" s="35" t="e">
        <f t="shared" si="99"/>
        <v>#NUM!</v>
      </c>
      <c r="E555" s="35" t="e">
        <f t="shared" si="99"/>
        <v>#NUM!</v>
      </c>
      <c r="F555" s="35" t="e">
        <f t="shared" si="99"/>
        <v>#NUM!</v>
      </c>
      <c r="G555" s="35">
        <f t="shared" si="99"/>
        <v>-11.73102993820507</v>
      </c>
      <c r="H555" s="35">
        <f t="shared" si="99"/>
        <v>-4.1532177734828686</v>
      </c>
      <c r="I555" s="35">
        <f t="shared" si="99"/>
        <v>-2.7898834043353835</v>
      </c>
      <c r="J555" s="33"/>
    </row>
    <row r="556" spans="1:10" s="1" customFormat="1" ht="22.5" x14ac:dyDescent="0.2">
      <c r="A556" s="18">
        <v>0.14000000000000001</v>
      </c>
      <c r="B556" s="19">
        <f t="shared" si="85"/>
        <v>9.5499258602143648E-5</v>
      </c>
      <c r="C556" s="40" t="e">
        <f t="shared" ref="C556:I556" si="100">20*LOG10(C247/C453)</f>
        <v>#NUM!</v>
      </c>
      <c r="D556" s="35" t="e">
        <f t="shared" si="100"/>
        <v>#NUM!</v>
      </c>
      <c r="E556" s="35" t="e">
        <f t="shared" si="100"/>
        <v>#NUM!</v>
      </c>
      <c r="F556" s="35" t="e">
        <f t="shared" si="100"/>
        <v>#NUM!</v>
      </c>
      <c r="G556" s="35">
        <f t="shared" si="100"/>
        <v>-10.332110690510984</v>
      </c>
      <c r="H556" s="35">
        <f t="shared" si="100"/>
        <v>-2.759401527445156</v>
      </c>
      <c r="I556" s="35">
        <f t="shared" si="100"/>
        <v>-1.3983453785096642</v>
      </c>
      <c r="J556" s="33"/>
    </row>
    <row r="557" spans="1:10" s="1" customFormat="1" ht="22.5" x14ac:dyDescent="0.2">
      <c r="A557" s="18">
        <v>0.15</v>
      </c>
      <c r="B557" s="19">
        <f t="shared" si="85"/>
        <v>1.1220184543019637E-4</v>
      </c>
      <c r="C557" s="40" t="e">
        <f t="shared" ref="C557:I557" si="101">20*LOG10(C248/C454)</f>
        <v>#NUM!</v>
      </c>
      <c r="D557" s="35" t="e">
        <f t="shared" si="101"/>
        <v>#NUM!</v>
      </c>
      <c r="E557" s="35" t="e">
        <f t="shared" si="101"/>
        <v>#NUM!</v>
      </c>
      <c r="F557" s="35" t="e">
        <f t="shared" si="101"/>
        <v>#NUM!</v>
      </c>
      <c r="G557" s="35">
        <f t="shared" si="101"/>
        <v>-8.9333801202294154</v>
      </c>
      <c r="H557" s="35">
        <f t="shared" si="101"/>
        <v>-1.3666555733218821</v>
      </c>
      <c r="I557" s="35">
        <f t="shared" si="101"/>
        <v>-8.2663116870085439E-3</v>
      </c>
      <c r="J557" s="33"/>
    </row>
    <row r="558" spans="1:10" s="1" customFormat="1" ht="22.5" x14ac:dyDescent="0.2">
      <c r="A558" s="18">
        <v>0.16</v>
      </c>
      <c r="B558" s="19">
        <f t="shared" si="85"/>
        <v>1.3182567385564071E-4</v>
      </c>
      <c r="C558" s="40" t="e">
        <f t="shared" ref="C558:I558" si="102">20*LOG10(C249/C455)</f>
        <v>#NUM!</v>
      </c>
      <c r="D558" s="35" t="e">
        <f t="shared" si="102"/>
        <v>#NUM!</v>
      </c>
      <c r="E558" s="35" t="e">
        <f t="shared" si="102"/>
        <v>#NUM!</v>
      </c>
      <c r="F558" s="35" t="e">
        <f t="shared" si="102"/>
        <v>#NUM!</v>
      </c>
      <c r="G558" s="35">
        <f t="shared" si="102"/>
        <v>-7.5348710961871497</v>
      </c>
      <c r="H558" s="35">
        <f t="shared" si="102"/>
        <v>2.4837117604626834E-2</v>
      </c>
      <c r="I558" s="35">
        <f t="shared" si="102"/>
        <v>1.3801064899262654</v>
      </c>
      <c r="J558" s="33"/>
    </row>
    <row r="559" spans="1:10" s="1" customFormat="1" ht="22.5" x14ac:dyDescent="0.2">
      <c r="A559" s="18">
        <v>0.17</v>
      </c>
      <c r="B559" s="19">
        <f t="shared" si="85"/>
        <v>1.5488166189124819E-4</v>
      </c>
      <c r="C559" s="40" t="e">
        <f t="shared" ref="C559:I559" si="103">20*LOG10(C250/C456)</f>
        <v>#NUM!</v>
      </c>
      <c r="D559" s="35" t="e">
        <f t="shared" si="103"/>
        <v>#NUM!</v>
      </c>
      <c r="E559" s="35" t="e">
        <f t="shared" si="103"/>
        <v>#NUM!</v>
      </c>
      <c r="F559" s="35" t="e">
        <f t="shared" si="103"/>
        <v>#NUM!</v>
      </c>
      <c r="G559" s="35">
        <f t="shared" si="103"/>
        <v>-6.1366221864629766</v>
      </c>
      <c r="H559" s="35">
        <f t="shared" si="103"/>
        <v>1.4148631461456576</v>
      </c>
      <c r="I559" s="35">
        <f t="shared" si="103"/>
        <v>2.7664853762094221</v>
      </c>
      <c r="J559" s="33"/>
    </row>
    <row r="560" spans="1:10" s="1" customFormat="1" ht="22.5" x14ac:dyDescent="0.2">
      <c r="A560" s="18">
        <v>0.18</v>
      </c>
      <c r="B560" s="19">
        <f t="shared" si="85"/>
        <v>1.8197008586099835E-4</v>
      </c>
      <c r="C560" s="40" t="e">
        <f t="shared" ref="C560:I560" si="104">20*LOG10(C251/C457)</f>
        <v>#NUM!</v>
      </c>
      <c r="D560" s="35" t="e">
        <f t="shared" si="104"/>
        <v>#NUM!</v>
      </c>
      <c r="E560" s="35" t="e">
        <f t="shared" si="104"/>
        <v>#NUM!</v>
      </c>
      <c r="F560" s="35" t="e">
        <f t="shared" si="104"/>
        <v>#NUM!</v>
      </c>
      <c r="G560" s="35">
        <f t="shared" si="104"/>
        <v>-4.7386786364796958</v>
      </c>
      <c r="H560" s="35">
        <f t="shared" si="104"/>
        <v>2.8031739424494138</v>
      </c>
      <c r="I560" s="35">
        <f t="shared" si="104"/>
        <v>4.1505363546218756</v>
      </c>
      <c r="J560" s="33"/>
    </row>
    <row r="561" spans="1:10" s="1" customFormat="1" ht="22.5" x14ac:dyDescent="0.2">
      <c r="A561" s="18">
        <v>0.19</v>
      </c>
      <c r="B561" s="19">
        <f t="shared" si="85"/>
        <v>2.1379620895022326E-4</v>
      </c>
      <c r="C561" s="40" t="e">
        <f t="shared" ref="C561:I561" si="105">20*LOG10(C252/C458)</f>
        <v>#NUM!</v>
      </c>
      <c r="D561" s="35" t="e">
        <f t="shared" si="105"/>
        <v>#NUM!</v>
      </c>
      <c r="E561" s="35" t="e">
        <f t="shared" si="105"/>
        <v>#NUM!</v>
      </c>
      <c r="F561" s="35" t="e">
        <f t="shared" si="105"/>
        <v>#NUM!</v>
      </c>
      <c r="G561" s="35">
        <f t="shared" si="105"/>
        <v>-3.3410935111177817</v>
      </c>
      <c r="H561" s="35">
        <f t="shared" si="105"/>
        <v>4.1894804022611769</v>
      </c>
      <c r="I561" s="35">
        <f t="shared" si="105"/>
        <v>5.5318724155651191</v>
      </c>
      <c r="J561" s="33"/>
    </row>
    <row r="562" spans="1:10" s="1" customFormat="1" ht="22.5" x14ac:dyDescent="0.2">
      <c r="A562" s="18">
        <v>0.2</v>
      </c>
      <c r="B562" s="19">
        <f t="shared" si="85"/>
        <v>2.5118864315095812E-4</v>
      </c>
      <c r="C562" s="40" t="e">
        <f t="shared" ref="C562:I562" si="106">20*LOG10(C253/C459)</f>
        <v>#NUM!</v>
      </c>
      <c r="D562" s="35" t="e">
        <f t="shared" si="106"/>
        <v>#NUM!</v>
      </c>
      <c r="E562" s="35" t="e">
        <f t="shared" si="106"/>
        <v>#NUM!</v>
      </c>
      <c r="F562" s="35" t="e">
        <f t="shared" si="106"/>
        <v>#NUM!</v>
      </c>
      <c r="G562" s="35">
        <f t="shared" si="106"/>
        <v>-1.943929026899325</v>
      </c>
      <c r="H562" s="35">
        <f t="shared" si="106"/>
        <v>5.5734468659323486</v>
      </c>
      <c r="I562" s="35">
        <f t="shared" si="106"/>
        <v>6.9100461881217381</v>
      </c>
      <c r="J562" s="33"/>
    </row>
    <row r="563" spans="1:10" s="1" customFormat="1" ht="22.5" x14ac:dyDescent="0.2">
      <c r="A563" s="18">
        <v>0.21</v>
      </c>
      <c r="B563" s="19">
        <f t="shared" si="85"/>
        <v>2.9512092266663868E-4</v>
      </c>
      <c r="C563" s="40" t="e">
        <f t="shared" ref="C563:I563" si="107">20*LOG10(C254/C460)</f>
        <v>#NUM!</v>
      </c>
      <c r="D563" s="35" t="e">
        <f t="shared" si="107"/>
        <v>#NUM!</v>
      </c>
      <c r="E563" s="35" t="e">
        <f t="shared" si="107"/>
        <v>#NUM!</v>
      </c>
      <c r="F563" s="35" t="e">
        <f t="shared" si="107"/>
        <v>#NUM!</v>
      </c>
      <c r="G563" s="35">
        <f t="shared" si="107"/>
        <v>-0.54725810386797413</v>
      </c>
      <c r="H563" s="35">
        <f t="shared" si="107"/>
        <v>6.9546844210264105</v>
      </c>
      <c r="I563" s="35">
        <f t="shared" si="107"/>
        <v>8.2845419715666928</v>
      </c>
      <c r="J563" s="33"/>
    </row>
    <row r="564" spans="1:10" s="1" customFormat="1" ht="22.5" x14ac:dyDescent="0.2">
      <c r="A564" s="18">
        <v>0.22</v>
      </c>
      <c r="B564" s="19">
        <f t="shared" si="85"/>
        <v>3.4673685045253169E-4</v>
      </c>
      <c r="C564" s="40" t="e">
        <f t="shared" ref="C564:I564" si="108">20*LOG10(C255/C461)</f>
        <v>#NUM!</v>
      </c>
      <c r="D564" s="35" t="e">
        <f t="shared" si="108"/>
        <v>#NUM!</v>
      </c>
      <c r="E564" s="35" t="e">
        <f t="shared" si="108"/>
        <v>#NUM!</v>
      </c>
      <c r="F564" s="35" t="e">
        <f t="shared" si="108"/>
        <v>#NUM!</v>
      </c>
      <c r="G564" s="35">
        <f t="shared" si="108"/>
        <v>0.84883382936294216</v>
      </c>
      <c r="H564" s="35">
        <f t="shared" si="108"/>
        <v>8.3327435361156894</v>
      </c>
      <c r="I564" s="35">
        <f t="shared" si="108"/>
        <v>9.6547672428280009</v>
      </c>
      <c r="J564" s="33"/>
    </row>
    <row r="565" spans="1:10" s="1" customFormat="1" ht="22.5" x14ac:dyDescent="0.2">
      <c r="A565" s="18">
        <v>0.23</v>
      </c>
      <c r="B565" s="19">
        <f t="shared" si="85"/>
        <v>4.0738027780411282E-4</v>
      </c>
      <c r="C565" s="40" t="e">
        <f t="shared" ref="C565:I565" si="109">20*LOG10(C256/C462)</f>
        <v>#NUM!</v>
      </c>
      <c r="D565" s="35" t="e">
        <f t="shared" si="109"/>
        <v>#NUM!</v>
      </c>
      <c r="E565" s="35" t="e">
        <f t="shared" si="109"/>
        <v>#NUM!</v>
      </c>
      <c r="F565" s="35" t="e">
        <f t="shared" si="109"/>
        <v>#NUM!</v>
      </c>
      <c r="G565" s="35">
        <f t="shared" si="109"/>
        <v>2.2442467398861674</v>
      </c>
      <c r="H565" s="35">
        <f t="shared" si="109"/>
        <v>9.7071060727248</v>
      </c>
      <c r="I565" s="35">
        <f t="shared" si="109"/>
        <v>11.02004381434806</v>
      </c>
      <c r="J565" s="33"/>
    </row>
    <row r="566" spans="1:10" s="1" customFormat="1" ht="22.5" x14ac:dyDescent="0.2">
      <c r="A566" s="18">
        <v>0.24</v>
      </c>
      <c r="B566" s="19">
        <f t="shared" si="85"/>
        <v>4.7863009232263837E-4</v>
      </c>
      <c r="C566" s="40" t="e">
        <f t="shared" ref="C566:I566" si="110">20*LOG10(C257/C463)</f>
        <v>#NUM!</v>
      </c>
      <c r="D566" s="35" t="e">
        <f t="shared" si="110"/>
        <v>#NUM!</v>
      </c>
      <c r="E566" s="35" t="e">
        <f t="shared" si="110"/>
        <v>#NUM!</v>
      </c>
      <c r="F566" s="35" t="e">
        <f t="shared" si="110"/>
        <v>#NUM!</v>
      </c>
      <c r="G566" s="35">
        <f t="shared" si="110"/>
        <v>3.6388635625024697</v>
      </c>
      <c r="H566" s="35">
        <f t="shared" si="110"/>
        <v>11.077176777754197</v>
      </c>
      <c r="I566" s="35">
        <f t="shared" si="110"/>
        <v>12.379598913934229</v>
      </c>
      <c r="J566" s="33"/>
    </row>
    <row r="567" spans="1:10" s="1" customFormat="1" ht="22.5" x14ac:dyDescent="0.2">
      <c r="A567" s="18">
        <v>0.25</v>
      </c>
      <c r="B567" s="19">
        <f t="shared" si="85"/>
        <v>5.6234132519034921E-4</v>
      </c>
      <c r="C567" s="40" t="e">
        <f t="shared" ref="C567:I567" si="111">20*LOG10(C258/C464)</f>
        <v>#NUM!</v>
      </c>
      <c r="D567" s="35" t="e">
        <f t="shared" si="111"/>
        <v>#NUM!</v>
      </c>
      <c r="E567" s="35" t="e">
        <f t="shared" si="111"/>
        <v>#NUM!</v>
      </c>
      <c r="F567" s="35" t="e">
        <f t="shared" si="111"/>
        <v>#NUM!</v>
      </c>
      <c r="G567" s="35">
        <f t="shared" si="111"/>
        <v>5.0325473939222025</v>
      </c>
      <c r="H567" s="35">
        <f t="shared" si="111"/>
        <v>12.442274433706968</v>
      </c>
      <c r="I567" s="35">
        <f t="shared" si="111"/>
        <v>13.732556580597031</v>
      </c>
      <c r="J567" s="33"/>
    </row>
    <row r="568" spans="1:10" s="1" customFormat="1" ht="22.5" x14ac:dyDescent="0.2">
      <c r="A568" s="18">
        <v>0.26</v>
      </c>
      <c r="B568" s="19">
        <f t="shared" si="85"/>
        <v>6.6069344800759626E-4</v>
      </c>
      <c r="C568" s="40" t="e">
        <f t="shared" ref="C568:I568" si="112">20*LOG10(C259/C465)</f>
        <v>#NUM!</v>
      </c>
      <c r="D568" s="35" t="e">
        <f t="shared" si="112"/>
        <v>#NUM!</v>
      </c>
      <c r="E568" s="35" t="e">
        <f t="shared" si="112"/>
        <v>#NUM!</v>
      </c>
      <c r="F568" s="35" t="e">
        <f t="shared" si="112"/>
        <v>#NUM!</v>
      </c>
      <c r="G568" s="35">
        <f t="shared" si="112"/>
        <v>6.4251382601949594</v>
      </c>
      <c r="H568" s="35">
        <f t="shared" si="112"/>
        <v>13.801622941996436</v>
      </c>
      <c r="I568" s="35">
        <f t="shared" si="112"/>
        <v>15.077929918355021</v>
      </c>
      <c r="J568" s="33"/>
    </row>
    <row r="569" spans="1:10" s="1" customFormat="1" ht="22.5" x14ac:dyDescent="0.2">
      <c r="A569" s="18">
        <v>0.27</v>
      </c>
      <c r="B569" s="19">
        <f t="shared" si="85"/>
        <v>7.7624711662869226E-4</v>
      </c>
      <c r="C569" s="40" t="e">
        <f t="shared" ref="C569:I569" si="113">20*LOG10(C260/C466)</f>
        <v>#NUM!</v>
      </c>
      <c r="D569" s="35" t="e">
        <f t="shared" si="113"/>
        <v>#NUM!</v>
      </c>
      <c r="E569" s="35" t="e">
        <f t="shared" si="113"/>
        <v>#NUM!</v>
      </c>
      <c r="F569" s="35" t="e">
        <f t="shared" si="113"/>
        <v>#NUM!</v>
      </c>
      <c r="G569" s="35">
        <f t="shared" si="113"/>
        <v>7.8164494059052316</v>
      </c>
      <c r="H569" s="35">
        <f t="shared" si="113"/>
        <v>15.154342737891069</v>
      </c>
      <c r="I569" s="35">
        <f t="shared" si="113"/>
        <v>16.414614920100327</v>
      </c>
      <c r="J569" s="33"/>
    </row>
    <row r="570" spans="1:10" s="1" customFormat="1" ht="22.5" x14ac:dyDescent="0.2">
      <c r="A570" s="18">
        <v>0.28000000000000003</v>
      </c>
      <c r="B570" s="19">
        <f t="shared" si="85"/>
        <v>9.120108393559105E-4</v>
      </c>
      <c r="C570" s="40" t="e">
        <f t="shared" ref="C570:I570" si="114">20*LOG10(C261/C467)</f>
        <v>#NUM!</v>
      </c>
      <c r="D570" s="35" t="e">
        <f t="shared" si="114"/>
        <v>#NUM!</v>
      </c>
      <c r="E570" s="35" t="e">
        <f t="shared" si="114"/>
        <v>#NUM!</v>
      </c>
      <c r="F570" s="35" t="e">
        <f t="shared" si="114"/>
        <v>#NUM!</v>
      </c>
      <c r="G570" s="35">
        <f t="shared" si="114"/>
        <v>9.206263052798846</v>
      </c>
      <c r="H570" s="35">
        <f t="shared" si="114"/>
        <v>16.499443084458605</v>
      </c>
      <c r="I570" s="35">
        <f t="shared" si="114"/>
        <v>17.741386756602871</v>
      </c>
      <c r="J570" s="33"/>
    </row>
    <row r="571" spans="1:10" s="1" customFormat="1" ht="22.5" x14ac:dyDescent="0.2">
      <c r="A571" s="18">
        <v>0.28999999999999998</v>
      </c>
      <c r="B571" s="19">
        <f t="shared" si="85"/>
        <v>1.0715193052376066E-3</v>
      </c>
      <c r="C571" s="40" t="e">
        <f t="shared" ref="C571:I571" si="115">20*LOG10(C262/C468)</f>
        <v>#NUM!</v>
      </c>
      <c r="D571" s="35" t="e">
        <f t="shared" si="115"/>
        <v>#NUM!</v>
      </c>
      <c r="E571" s="35" t="e">
        <f t="shared" si="115"/>
        <v>#NUM!</v>
      </c>
      <c r="F571" s="35" t="e">
        <f t="shared" si="115"/>
        <v>#NUM!</v>
      </c>
      <c r="G571" s="35">
        <f t="shared" si="115"/>
        <v>10.594325577164208</v>
      </c>
      <c r="H571" s="35">
        <f t="shared" si="115"/>
        <v>17.835815963607725</v>
      </c>
      <c r="I571" s="35">
        <f t="shared" si="115"/>
        <v>19.056899604119678</v>
      </c>
      <c r="J571" s="33"/>
    </row>
    <row r="572" spans="1:10" s="1" customFormat="1" ht="22.5" x14ac:dyDescent="0.2">
      <c r="A572" s="18">
        <v>0.3</v>
      </c>
      <c r="B572" s="19">
        <f t="shared" si="85"/>
        <v>1.2589254117941677E-3</v>
      </c>
      <c r="C572" s="40" t="e">
        <f t="shared" ref="C572:I572" si="116">20*LOG10(C263/C469)</f>
        <v>#NUM!</v>
      </c>
      <c r="D572" s="35" t="e">
        <f t="shared" si="116"/>
        <v>#NUM!</v>
      </c>
      <c r="E572" s="35" t="e">
        <f t="shared" si="116"/>
        <v>#NUM!</v>
      </c>
      <c r="F572" s="35" t="e">
        <f t="shared" si="116"/>
        <v>#NUM!</v>
      </c>
      <c r="G572" s="35">
        <f t="shared" si="116"/>
        <v>11.980342060713298</v>
      </c>
      <c r="H572" s="35">
        <f t="shared" si="116"/>
        <v>19.16223246549108</v>
      </c>
      <c r="I572" s="35">
        <f t="shared" si="116"/>
        <v>20.359691230020669</v>
      </c>
      <c r="J572" s="33"/>
    </row>
    <row r="573" spans="1:10" s="1" customFormat="1" ht="22.5" x14ac:dyDescent="0.2">
      <c r="A573" s="18">
        <v>0.31</v>
      </c>
      <c r="B573" s="19">
        <f t="shared" si="85"/>
        <v>1.4791083881682085E-3</v>
      </c>
      <c r="C573" s="40" t="e">
        <f t="shared" ref="C573:I573" si="117">20*LOG10(C264/C470)</f>
        <v>#NUM!</v>
      </c>
      <c r="D573" s="35" t="e">
        <f t="shared" si="117"/>
        <v>#NUM!</v>
      </c>
      <c r="E573" s="35" t="e">
        <f t="shared" si="117"/>
        <v>#NUM!</v>
      </c>
      <c r="F573" s="35" t="e">
        <f t="shared" si="117"/>
        <v>#NUM!</v>
      </c>
      <c r="G573" s="35">
        <f t="shared" si="117"/>
        <v>13.363970180505101</v>
      </c>
      <c r="H573" s="35">
        <f t="shared" si="117"/>
        <v>20.477342755347546</v>
      </c>
      <c r="I573" s="35">
        <f t="shared" si="117"/>
        <v>21.648193629997195</v>
      </c>
      <c r="J573" s="33"/>
    </row>
    <row r="574" spans="1:10" s="1" customFormat="1" ht="22.5" x14ac:dyDescent="0.2">
      <c r="A574" s="18">
        <v>0.32</v>
      </c>
      <c r="B574" s="19">
        <f t="shared" ref="B574:B605" si="118">EsMin*(EsMax/EsMin)^$A574</f>
        <v>1.7378008287493754E-3</v>
      </c>
      <c r="C574" s="40" t="e">
        <f t="shared" ref="C574:I574" si="119">20*LOG10(C265/C471)</f>
        <v>#NUM!</v>
      </c>
      <c r="D574" s="35" t="e">
        <f t="shared" si="119"/>
        <v>#NUM!</v>
      </c>
      <c r="E574" s="35" t="e">
        <f t="shared" si="119"/>
        <v>#NUM!</v>
      </c>
      <c r="F574" s="35" t="e">
        <f t="shared" si="119"/>
        <v>#NUM!</v>
      </c>
      <c r="G574" s="35">
        <f t="shared" si="119"/>
        <v>14.744813421693017</v>
      </c>
      <c r="H574" s="35">
        <f t="shared" si="119"/>
        <v>21.779680841100223</v>
      </c>
      <c r="I574" s="35">
        <f t="shared" si="119"/>
        <v>22.920750963182822</v>
      </c>
      <c r="J574" s="33"/>
    </row>
    <row r="575" spans="1:10" s="1" customFormat="1" ht="22.5" x14ac:dyDescent="0.2">
      <c r="A575" s="18">
        <v>0.33</v>
      </c>
      <c r="B575" s="19">
        <f t="shared" si="118"/>
        <v>2.0417379446695297E-3</v>
      </c>
      <c r="C575" s="40" t="e">
        <f t="shared" ref="C575:I575" si="120">20*LOG10(C266/C472)</f>
        <v>#NUM!</v>
      </c>
      <c r="D575" s="35" t="e">
        <f t="shared" si="120"/>
        <v>#NUM!</v>
      </c>
      <c r="E575" s="35" t="e">
        <f t="shared" si="120"/>
        <v>#NUM!</v>
      </c>
      <c r="F575" s="35" t="e">
        <f t="shared" si="120"/>
        <v>#NUM!</v>
      </c>
      <c r="G575" s="35">
        <f t="shared" si="120"/>
        <v>16.122413625115126</v>
      </c>
      <c r="H575" s="35">
        <f t="shared" si="120"/>
        <v>23.067675435959526</v>
      </c>
      <c r="I575" s="35">
        <f t="shared" si="120"/>
        <v>24.175645808239892</v>
      </c>
      <c r="J575" s="33"/>
    </row>
    <row r="576" spans="1:10" s="1" customFormat="1" ht="22.5" x14ac:dyDescent="0.2">
      <c r="A576" s="18">
        <v>0.34</v>
      </c>
      <c r="B576" s="19">
        <f t="shared" si="118"/>
        <v>2.3988329190194912E-3</v>
      </c>
      <c r="C576" s="40" t="e">
        <f t="shared" ref="C576:I576" si="121">20*LOG10(C267/C473)</f>
        <v>#NUM!</v>
      </c>
      <c r="D576" s="35" t="e">
        <f t="shared" si="121"/>
        <v>#NUM!</v>
      </c>
      <c r="E576" s="35" t="e">
        <f t="shared" si="121"/>
        <v>#NUM!</v>
      </c>
      <c r="F576" s="35" t="e">
        <f t="shared" si="121"/>
        <v>#NUM!</v>
      </c>
      <c r="G576" s="35">
        <f t="shared" si="121"/>
        <v>17.496242923029445</v>
      </c>
      <c r="H576" s="35">
        <f t="shared" si="121"/>
        <v>24.339668158027571</v>
      </c>
      <c r="I576" s="35">
        <f t="shared" si="121"/>
        <v>25.411134315018696</v>
      </c>
      <c r="J576" s="33"/>
    </row>
    <row r="577" spans="1:10" s="1" customFormat="1" ht="22.5" x14ac:dyDescent="0.2">
      <c r="A577" s="18">
        <v>0.35</v>
      </c>
      <c r="B577" s="19">
        <f t="shared" si="118"/>
        <v>2.8183829312644535E-3</v>
      </c>
      <c r="C577" s="40" t="e">
        <f t="shared" ref="C577:I577" si="122">20*LOG10(C268/C474)</f>
        <v>#NUM!</v>
      </c>
      <c r="D577" s="35" t="e">
        <f t="shared" si="122"/>
        <v>#NUM!</v>
      </c>
      <c r="E577" s="35" t="e">
        <f t="shared" si="122"/>
        <v>#NUM!</v>
      </c>
      <c r="F577" s="35" t="e">
        <f t="shared" si="122"/>
        <v>#NUM!</v>
      </c>
      <c r="G577" s="35">
        <f t="shared" si="122"/>
        <v>18.865695174068243</v>
      </c>
      <c r="H577" s="35">
        <f t="shared" si="122"/>
        <v>25.593940078793818</v>
      </c>
      <c r="I577" s="35">
        <f t="shared" si="122"/>
        <v>26.625490125402514</v>
      </c>
      <c r="J577" s="33"/>
    </row>
    <row r="578" spans="1:10" s="1" customFormat="1" ht="22.5" x14ac:dyDescent="0.2">
      <c r="A578" s="18">
        <v>0.36</v>
      </c>
      <c r="B578" s="19">
        <f t="shared" si="118"/>
        <v>3.3113112148259109E-3</v>
      </c>
      <c r="C578" s="40" t="e">
        <f t="shared" ref="C578:I578" si="123">20*LOG10(C269/C475)</f>
        <v>#NUM!</v>
      </c>
      <c r="D578" s="35" t="e">
        <f t="shared" si="123"/>
        <v>#NUM!</v>
      </c>
      <c r="E578" s="35" t="e">
        <f t="shared" si="123"/>
        <v>#NUM!</v>
      </c>
      <c r="F578" s="35" t="e">
        <f t="shared" si="123"/>
        <v>#NUM!</v>
      </c>
      <c r="G578" s="35">
        <f t="shared" si="123"/>
        <v>20.23007708634043</v>
      </c>
      <c r="H578" s="35">
        <f t="shared" si="123"/>
        <v>26.828747175757602</v>
      </c>
      <c r="I578" s="35">
        <f t="shared" si="123"/>
        <v>27.817055997774673</v>
      </c>
      <c r="J578" s="33"/>
    </row>
    <row r="579" spans="1:10" s="1" customFormat="1" ht="22.5" x14ac:dyDescent="0.2">
      <c r="A579" s="18">
        <v>0.37</v>
      </c>
      <c r="B579" s="19">
        <f t="shared" si="118"/>
        <v>3.8904514499428066E-3</v>
      </c>
      <c r="C579" s="40" t="e">
        <f t="shared" ref="C579:I579" si="124">20*LOG10(C270/C476)</f>
        <v>#NUM!</v>
      </c>
      <c r="D579" s="35" t="e">
        <f t="shared" si="124"/>
        <v>#NUM!</v>
      </c>
      <c r="E579" s="35" t="e">
        <f t="shared" si="124"/>
        <v>#NUM!</v>
      </c>
      <c r="F579" s="35" t="e">
        <f t="shared" si="124"/>
        <v>#NUM!</v>
      </c>
      <c r="G579" s="35">
        <f t="shared" si="124"/>
        <v>21.588599318821839</v>
      </c>
      <c r="H579" s="35">
        <f t="shared" si="124"/>
        <v>28.042364534902539</v>
      </c>
      <c r="I579" s="35">
        <f t="shared" si="124"/>
        <v>28.984300966850448</v>
      </c>
      <c r="J579" s="33"/>
    </row>
    <row r="580" spans="1:10" s="1" customFormat="1" ht="22.5" x14ac:dyDescent="0.2">
      <c r="A580" s="18">
        <v>0.38</v>
      </c>
      <c r="B580" s="19">
        <f t="shared" si="118"/>
        <v>4.5708818961487522E-3</v>
      </c>
      <c r="C580" s="40" t="e">
        <f t="shared" ref="C580:I580" si="125">20*LOG10(C271/C477)</f>
        <v>#NUM!</v>
      </c>
      <c r="D580" s="35" t="e">
        <f t="shared" si="125"/>
        <v>#NUM!</v>
      </c>
      <c r="E580" s="35" t="e">
        <f t="shared" si="125"/>
        <v>#NUM!</v>
      </c>
      <c r="F580" s="35" t="e">
        <f t="shared" si="125"/>
        <v>#NUM!</v>
      </c>
      <c r="G580" s="35">
        <f t="shared" si="125"/>
        <v>22.940367977890133</v>
      </c>
      <c r="H580" s="35">
        <f t="shared" si="125"/>
        <v>29.233138202494132</v>
      </c>
      <c r="I580" s="35">
        <f t="shared" si="125"/>
        <v>30.12587974822587</v>
      </c>
      <c r="J580" s="33"/>
    </row>
    <row r="581" spans="1:10" s="1" customFormat="1" ht="22.5" x14ac:dyDescent="0.2">
      <c r="A581" s="18">
        <v>0.39</v>
      </c>
      <c r="B581" s="19">
        <f t="shared" si="118"/>
        <v>5.3703179637025304E-3</v>
      </c>
      <c r="C581" s="40" t="e">
        <f t="shared" ref="C581:I581" si="126">20*LOG10(C272/C478)</f>
        <v>#NUM!</v>
      </c>
      <c r="D581" s="35" t="e">
        <f t="shared" si="126"/>
        <v>#NUM!</v>
      </c>
      <c r="E581" s="35" t="e">
        <f t="shared" si="126"/>
        <v>#NUM!</v>
      </c>
      <c r="F581" s="35" t="e">
        <f t="shared" si="126"/>
        <v>#NUM!</v>
      </c>
      <c r="G581" s="35">
        <f t="shared" si="126"/>
        <v>24.284377077886976</v>
      </c>
      <c r="H581" s="35">
        <f t="shared" si="126"/>
        <v>30.399542479602122</v>
      </c>
      <c r="I581" s="35">
        <f t="shared" si="126"/>
        <v>31.240690157689734</v>
      </c>
      <c r="J581" s="33"/>
    </row>
    <row r="582" spans="1:10" s="1" customFormat="1" ht="22.5" x14ac:dyDescent="0.2">
      <c r="A582" s="18">
        <v>0.4</v>
      </c>
      <c r="B582" s="19">
        <f t="shared" si="118"/>
        <v>6.3095734448019381E-3</v>
      </c>
      <c r="C582" s="40" t="e">
        <f t="shared" ref="C582:I582" si="127">20*LOG10(C273/C479)</f>
        <v>#NUM!</v>
      </c>
      <c r="D582" s="35" t="e">
        <f t="shared" si="127"/>
        <v>#NUM!</v>
      </c>
      <c r="E582" s="35" t="e">
        <f t="shared" si="127"/>
        <v>#NUM!</v>
      </c>
      <c r="F582" s="35" t="e">
        <f t="shared" si="127"/>
        <v>#NUM!</v>
      </c>
      <c r="G582" s="35">
        <f t="shared" si="127"/>
        <v>25.619502707677306</v>
      </c>
      <c r="H582" s="35">
        <f t="shared" si="127"/>
        <v>31.540239332955281</v>
      </c>
      <c r="I582" s="35">
        <f t="shared" si="127"/>
        <v>32.32792378572907</v>
      </c>
      <c r="J582" s="33"/>
    </row>
    <row r="583" spans="1:10" s="1" customFormat="1" ht="22.5" x14ac:dyDescent="0.2">
      <c r="A583" s="18">
        <v>0.41</v>
      </c>
      <c r="B583" s="19">
        <f t="shared" si="118"/>
        <v>7.4131024130091767E-3</v>
      </c>
      <c r="C583" s="40" t="e">
        <f t="shared" ref="C583:I583" si="128">20*LOG10(C274/C480)</f>
        <v>#NUM!</v>
      </c>
      <c r="D583" s="35" t="e">
        <f t="shared" si="128"/>
        <v>#NUM!</v>
      </c>
      <c r="E583" s="35" t="e">
        <f t="shared" si="128"/>
        <v>#NUM!</v>
      </c>
      <c r="F583" s="35" t="e">
        <f t="shared" si="128"/>
        <v>#NUM!</v>
      </c>
      <c r="G583" s="35">
        <f t="shared" si="128"/>
        <v>26.944499828861037</v>
      </c>
      <c r="H583" s="35">
        <f t="shared" si="128"/>
        <v>32.654135666514641</v>
      </c>
      <c r="I583" s="35">
        <f t="shared" si="128"/>
        <v>33.387105240834394</v>
      </c>
      <c r="J583" s="33"/>
    </row>
    <row r="584" spans="1:10" s="1" customFormat="1" ht="22.5" x14ac:dyDescent="0.2">
      <c r="A584" s="18">
        <v>0.42</v>
      </c>
      <c r="B584" s="19">
        <f t="shared" si="118"/>
        <v>8.7096358995608098E-3</v>
      </c>
      <c r="C584" s="40" t="e">
        <f t="shared" ref="C584:I584" si="129">20*LOG10(C275/C481)</f>
        <v>#NUM!</v>
      </c>
      <c r="D584" s="35" t="e">
        <f t="shared" si="129"/>
        <v>#NUM!</v>
      </c>
      <c r="E584" s="35" t="e">
        <f t="shared" si="129"/>
        <v>#NUM!</v>
      </c>
      <c r="F584" s="35" t="e">
        <f t="shared" si="129"/>
        <v>#NUM!</v>
      </c>
      <c r="G584" s="35">
        <f t="shared" si="129"/>
        <v>28.258002806523663</v>
      </c>
      <c r="H584" s="35">
        <f t="shared" si="129"/>
        <v>33.740433686007357</v>
      </c>
      <c r="I584" s="35">
        <f t="shared" si="129"/>
        <v>34.418116045910324</v>
      </c>
      <c r="J584" s="33"/>
    </row>
    <row r="585" spans="1:10" s="1" customFormat="1" ht="22.5" x14ac:dyDescent="0.2">
      <c r="A585" s="18">
        <v>0.43</v>
      </c>
      <c r="B585" s="19">
        <f t="shared" si="118"/>
        <v>1.0232929922807547E-2</v>
      </c>
      <c r="C585" s="40" t="e">
        <f t="shared" ref="C585:I585" si="130">20*LOG10(C276/C482)</f>
        <v>#NUM!</v>
      </c>
      <c r="D585" s="35" t="e">
        <f t="shared" si="130"/>
        <v>#NUM!</v>
      </c>
      <c r="E585" s="35" t="e">
        <f t="shared" si="130"/>
        <v>#NUM!</v>
      </c>
      <c r="F585" s="35" t="e">
        <f t="shared" si="130"/>
        <v>#NUM!</v>
      </c>
      <c r="G585" s="35">
        <f t="shared" si="130"/>
        <v>29.558530910460618</v>
      </c>
      <c r="H585" s="35">
        <f t="shared" si="130"/>
        <v>34.79866968443104</v>
      </c>
      <c r="I585" s="35">
        <f t="shared" si="130"/>
        <v>35.421200688098267</v>
      </c>
      <c r="J585" s="33"/>
    </row>
    <row r="586" spans="1:10" s="1" customFormat="1" ht="22.5" x14ac:dyDescent="0.2">
      <c r="A586" s="18">
        <v>0.44</v>
      </c>
      <c r="B586" s="19">
        <f t="shared" si="118"/>
        <v>1.2022644346174128E-2</v>
      </c>
      <c r="C586" s="40" t="e">
        <f t="shared" ref="C586:I586" si="131">20*LOG10(C277/C483)</f>
        <v>#NUM!</v>
      </c>
      <c r="D586" s="35" t="e">
        <f t="shared" si="131"/>
        <v>#NUM!</v>
      </c>
      <c r="E586" s="35" t="e">
        <f t="shared" si="131"/>
        <v>#NUM!</v>
      </c>
      <c r="F586" s="35" t="e">
        <f t="shared" si="131"/>
        <v>#NUM!</v>
      </c>
      <c r="G586" s="35">
        <f t="shared" si="131"/>
        <v>30.844500082453528</v>
      </c>
      <c r="H586" s="35">
        <f t="shared" si="131"/>
        <v>35.82873737064066</v>
      </c>
      <c r="I586" s="35">
        <f t="shared" si="131"/>
        <v>36.396954175782362</v>
      </c>
      <c r="J586" s="33"/>
    </row>
    <row r="587" spans="1:10" s="1" customFormat="1" ht="22.5" x14ac:dyDescent="0.2">
      <c r="A587" s="18">
        <v>0.45</v>
      </c>
      <c r="B587" s="19">
        <f t="shared" si="118"/>
        <v>1.4125375446227545E-2</v>
      </c>
      <c r="C587" s="40" t="e">
        <f t="shared" ref="C587:I587" si="132">20*LOG10(C278/C484)</f>
        <v>#NUM!</v>
      </c>
      <c r="D587" s="35" t="e">
        <f t="shared" si="132"/>
        <v>#NUM!</v>
      </c>
      <c r="E587" s="35" t="e">
        <f t="shared" si="132"/>
        <v>#NUM!</v>
      </c>
      <c r="F587" s="35" t="e">
        <f t="shared" si="132"/>
        <v>#NUM!</v>
      </c>
      <c r="G587" s="35">
        <f t="shared" si="132"/>
        <v>32.11424219248223</v>
      </c>
      <c r="H587" s="35">
        <f t="shared" si="132"/>
        <v>36.830893297987572</v>
      </c>
      <c r="I587" s="35">
        <f t="shared" si="132"/>
        <v>37.346292426083295</v>
      </c>
      <c r="J587" s="33"/>
    </row>
    <row r="588" spans="1:10" s="1" customFormat="1" ht="22.5" x14ac:dyDescent="0.2">
      <c r="A588" s="18">
        <v>0.46</v>
      </c>
      <c r="B588" s="19">
        <f t="shared" si="118"/>
        <v>1.6595869074375613E-2</v>
      </c>
      <c r="C588" s="40" t="e">
        <f t="shared" ref="C588:I588" si="133">20*LOG10(C279/C485)</f>
        <v>#NUM!</v>
      </c>
      <c r="D588" s="35" t="e">
        <f t="shared" si="133"/>
        <v>#NUM!</v>
      </c>
      <c r="E588" s="35" t="e">
        <f t="shared" si="133"/>
        <v>#NUM!</v>
      </c>
      <c r="F588" s="35" t="e">
        <f t="shared" si="133"/>
        <v>#NUM!</v>
      </c>
      <c r="G588" s="35">
        <f t="shared" si="133"/>
        <v>33.366032749105408</v>
      </c>
      <c r="H588" s="35">
        <f t="shared" si="133"/>
        <v>37.805743812983977</v>
      </c>
      <c r="I588" s="35">
        <f t="shared" si="133"/>
        <v>38.270408539284347</v>
      </c>
      <c r="J588" s="33"/>
    </row>
    <row r="589" spans="1:10" s="1" customFormat="1" ht="22.5" x14ac:dyDescent="0.2">
      <c r="A589" s="18">
        <v>0.47</v>
      </c>
      <c r="B589" s="19">
        <f t="shared" si="118"/>
        <v>1.9498445997580448E-2</v>
      </c>
      <c r="C589" s="40" t="e">
        <f t="shared" ref="C589:I589" si="134">20*LOG10(C280/C486)</f>
        <v>#NUM!</v>
      </c>
      <c r="D589" s="35" t="e">
        <f t="shared" si="134"/>
        <v>#NUM!</v>
      </c>
      <c r="E589" s="35" t="e">
        <f t="shared" si="134"/>
        <v>#NUM!</v>
      </c>
      <c r="F589" s="35" t="e">
        <f t="shared" si="134"/>
        <v>#NUM!</v>
      </c>
      <c r="G589" s="35">
        <f t="shared" si="134"/>
        <v>34.598127539853174</v>
      </c>
      <c r="H589" s="35">
        <f t="shared" si="134"/>
        <v>38.754214911181293</v>
      </c>
      <c r="I589" s="35">
        <f t="shared" si="134"/>
        <v>39.170719223791949</v>
      </c>
      <c r="J589" s="33"/>
    </row>
    <row r="590" spans="1:10" s="1" customFormat="1" ht="22.5" x14ac:dyDescent="0.2">
      <c r="A590" s="18">
        <v>0.48</v>
      </c>
      <c r="B590" s="19">
        <f t="shared" si="118"/>
        <v>2.2908676527677727E-2</v>
      </c>
      <c r="C590" s="40" t="e">
        <f t="shared" ref="C590:I590" si="135">20*LOG10(C281/C487)</f>
        <v>#NUM!</v>
      </c>
      <c r="D590" s="35" t="e">
        <f t="shared" si="135"/>
        <v>#NUM!</v>
      </c>
      <c r="E590" s="35" t="e">
        <f t="shared" si="135"/>
        <v>#NUM!</v>
      </c>
      <c r="F590" s="35" t="e">
        <f t="shared" si="135"/>
        <v>#NUM!</v>
      </c>
      <c r="G590" s="35">
        <f t="shared" si="135"/>
        <v>35.808807934477649</v>
      </c>
      <c r="H590" s="35">
        <f t="shared" si="135"/>
        <v>39.67750810703982</v>
      </c>
      <c r="I590" s="35">
        <f t="shared" si="135"/>
        <v>40.048806160622306</v>
      </c>
      <c r="J590" s="33"/>
    </row>
    <row r="591" spans="1:10" s="1" customFormat="1" ht="22.5" x14ac:dyDescent="0.2">
      <c r="A591" s="18">
        <v>0.49</v>
      </c>
      <c r="B591" s="19">
        <f t="shared" si="118"/>
        <v>2.6915348039269163E-2</v>
      </c>
      <c r="C591" s="40" t="e">
        <f t="shared" ref="C591:I591" si="136">20*LOG10(C282/C488)</f>
        <v>#NUM!</v>
      </c>
      <c r="D591" s="35" t="e">
        <f t="shared" si="136"/>
        <v>#NUM!</v>
      </c>
      <c r="E591" s="35" t="e">
        <f t="shared" si="136"/>
        <v>#NUM!</v>
      </c>
      <c r="F591" s="35" t="e">
        <f t="shared" si="136"/>
        <v>#NUM!</v>
      </c>
      <c r="G591" s="35">
        <f t="shared" si="136"/>
        <v>36.996433610549431</v>
      </c>
      <c r="H591" s="35">
        <f t="shared" si="136"/>
        <v>40.577046610496701</v>
      </c>
      <c r="I591" s="35">
        <f t="shared" si="136"/>
        <v>40.906356942443196</v>
      </c>
      <c r="J591" s="33"/>
    </row>
    <row r="592" spans="1:10" s="1" customFormat="1" ht="22.5" x14ac:dyDescent="0.2">
      <c r="A592" s="18">
        <v>0.5</v>
      </c>
      <c r="B592" s="19">
        <f t="shared" si="118"/>
        <v>3.1622776601683798E-2</v>
      </c>
      <c r="C592" s="40" t="e">
        <f t="shared" ref="C592:I592" si="137">20*LOG10(C283/C489)</f>
        <v>#NUM!</v>
      </c>
      <c r="D592" s="35" t="e">
        <f t="shared" si="137"/>
        <v>#NUM!</v>
      </c>
      <c r="E592" s="35" t="e">
        <f t="shared" si="137"/>
        <v>#NUM!</v>
      </c>
      <c r="F592" s="35" t="e">
        <f t="shared" si="137"/>
        <v>#NUM!</v>
      </c>
      <c r="G592" s="35">
        <f t="shared" si="137"/>
        <v>38.15950034311647</v>
      </c>
      <c r="H592" s="35">
        <f t="shared" si="137"/>
        <v>41.454416604629003</v>
      </c>
      <c r="I592" s="35">
        <f t="shared" si="137"/>
        <v>41.745109524799673</v>
      </c>
      <c r="J592" s="33"/>
    </row>
    <row r="593" spans="1:10" s="1" customFormat="1" ht="22.5" x14ac:dyDescent="0.2">
      <c r="A593" s="18">
        <v>0.51</v>
      </c>
      <c r="B593" s="19">
        <f t="shared" si="118"/>
        <v>3.715352290971724E-2</v>
      </c>
      <c r="C593" s="40" t="e">
        <f t="shared" ref="C593:I593" si="138">20*LOG10(C284/C490)</f>
        <v>#NUM!</v>
      </c>
      <c r="D593" s="35" t="e">
        <f t="shared" si="138"/>
        <v>#NUM!</v>
      </c>
      <c r="E593" s="35" t="e">
        <f t="shared" si="138"/>
        <v>#NUM!</v>
      </c>
      <c r="F593" s="35" t="e">
        <f t="shared" si="138"/>
        <v>#NUM!</v>
      </c>
      <c r="G593" s="35">
        <f t="shared" si="138"/>
        <v>39.296699392914356</v>
      </c>
      <c r="H593" s="35">
        <f t="shared" si="138"/>
        <v>42.311308243800084</v>
      </c>
      <c r="I593" s="35">
        <f t="shared" si="138"/>
        <v>42.566803098508416</v>
      </c>
      <c r="J593" s="33"/>
    </row>
    <row r="594" spans="1:10" s="1" customFormat="1" ht="22.5" x14ac:dyDescent="0.2">
      <c r="A594" s="18">
        <v>0.52</v>
      </c>
      <c r="B594" s="19">
        <f t="shared" si="118"/>
        <v>4.3651583224016632E-2</v>
      </c>
      <c r="C594" s="40" t="e">
        <f t="shared" ref="C594:I594" si="139">20*LOG10(C285/C491)</f>
        <v>#NUM!</v>
      </c>
      <c r="D594" s="35" t="e">
        <f t="shared" si="139"/>
        <v>#NUM!</v>
      </c>
      <c r="E594" s="35" t="e">
        <f t="shared" si="139"/>
        <v>#NUM!</v>
      </c>
      <c r="F594" s="35" t="e">
        <f t="shared" si="139"/>
        <v>#NUM!</v>
      </c>
      <c r="G594" s="35">
        <f t="shared" si="139"/>
        <v>40.406974140802312</v>
      </c>
      <c r="H594" s="35">
        <f t="shared" si="139"/>
        <v>43.149460279483229</v>
      </c>
      <c r="I594" s="35">
        <f t="shared" si="139"/>
        <v>43.366624715567205</v>
      </c>
      <c r="J594" s="33"/>
    </row>
    <row r="595" spans="1:10" s="1" customFormat="1" ht="22.5" x14ac:dyDescent="0.2">
      <c r="A595" s="18">
        <v>0.53</v>
      </c>
      <c r="B595" s="19">
        <f t="shared" si="118"/>
        <v>5.1286138399136497E-2</v>
      </c>
      <c r="C595" s="40" t="e">
        <f t="shared" ref="C595:I595" si="140">20*LOG10(C286/C492)</f>
        <v>#NUM!</v>
      </c>
      <c r="D595" s="35" t="e">
        <f t="shared" si="140"/>
        <v>#NUM!</v>
      </c>
      <c r="E595" s="35" t="e">
        <f t="shared" si="140"/>
        <v>#NUM!</v>
      </c>
      <c r="F595" s="35" t="e">
        <f t="shared" si="140"/>
        <v>#NUM!</v>
      </c>
      <c r="G595" s="35">
        <f t="shared" si="140"/>
        <v>41.489569175153456</v>
      </c>
      <c r="H595" s="35">
        <f t="shared" si="140"/>
        <v>43.970611185182442</v>
      </c>
      <c r="I595" s="35">
        <f t="shared" si="140"/>
        <v>43.401559041657833</v>
      </c>
      <c r="J595" s="33"/>
    </row>
    <row r="596" spans="1:10" s="1" customFormat="1" ht="22.5" x14ac:dyDescent="0.2">
      <c r="A596" s="18">
        <v>0.54</v>
      </c>
      <c r="B596" s="19">
        <f t="shared" si="118"/>
        <v>6.0255958607435857E-2</v>
      </c>
      <c r="C596" s="40" t="e">
        <f t="shared" ref="C596:I596" si="141">20*LOG10(C287/C493)</f>
        <v>#NUM!</v>
      </c>
      <c r="D596" s="35" t="e">
        <f t="shared" si="141"/>
        <v>#NUM!</v>
      </c>
      <c r="E596" s="35" t="e">
        <f t="shared" si="141"/>
        <v>#NUM!</v>
      </c>
      <c r="F596" s="35" t="e">
        <f t="shared" si="141"/>
        <v>#NUM!</v>
      </c>
      <c r="G596" s="35">
        <f t="shared" si="141"/>
        <v>42.544067224984758</v>
      </c>
      <c r="H596" s="35">
        <f t="shared" si="141"/>
        <v>44.776458515774351</v>
      </c>
      <c r="I596" s="35">
        <f t="shared" si="141"/>
        <v>43.431404065669163</v>
      </c>
      <c r="J596" s="33"/>
    </row>
    <row r="597" spans="1:10" s="1" customFormat="1" ht="22.5" x14ac:dyDescent="0.2">
      <c r="A597" s="18">
        <v>0.55000000000000004</v>
      </c>
      <c r="B597" s="19">
        <f t="shared" si="118"/>
        <v>7.079457843841383E-2</v>
      </c>
      <c r="C597" s="40" t="e">
        <f t="shared" ref="C597:I597" si="142">20*LOG10(C288/C494)</f>
        <v>#NUM!</v>
      </c>
      <c r="D597" s="35" t="e">
        <f t="shared" si="142"/>
        <v>#NUM!</v>
      </c>
      <c r="E597" s="35" t="e">
        <f t="shared" si="142"/>
        <v>#NUM!</v>
      </c>
      <c r="F597" s="35" t="e">
        <f t="shared" si="142"/>
        <v>#NUM!</v>
      </c>
      <c r="G597" s="35">
        <f t="shared" si="142"/>
        <v>43.57041021752562</v>
      </c>
      <c r="H597" s="35">
        <f t="shared" si="142"/>
        <v>45.568627183170889</v>
      </c>
      <c r="I597" s="35">
        <f t="shared" si="142"/>
        <v>43.456887338148029</v>
      </c>
      <c r="J597" s="33"/>
    </row>
    <row r="598" spans="1:10" s="1" customFormat="1" ht="22.5" x14ac:dyDescent="0.2">
      <c r="A598" s="18">
        <v>0.56000000000000005</v>
      </c>
      <c r="B598" s="19">
        <f t="shared" si="118"/>
        <v>8.3176377110267249E-2</v>
      </c>
      <c r="C598" s="40" t="e">
        <f t="shared" ref="C598:I598" si="143">20*LOG10(C289/C495)</f>
        <v>#NUM!</v>
      </c>
      <c r="D598" s="35" t="e">
        <f t="shared" si="143"/>
        <v>#NUM!</v>
      </c>
      <c r="E598" s="35" t="e">
        <f t="shared" si="143"/>
        <v>#NUM!</v>
      </c>
      <c r="F598" s="35" t="e">
        <f t="shared" si="143"/>
        <v>#NUM!</v>
      </c>
      <c r="G598" s="35">
        <f t="shared" si="143"/>
        <v>44.568902245875989</v>
      </c>
      <c r="H598" s="35">
        <f t="shared" si="143"/>
        <v>46.348646476827739</v>
      </c>
      <c r="I598" s="35">
        <f t="shared" si="143"/>
        <v>43.478636175377503</v>
      </c>
      <c r="J598" s="33"/>
    </row>
    <row r="599" spans="1:10" s="1" customFormat="1" ht="22.5" x14ac:dyDescent="0.2">
      <c r="A599" s="18">
        <v>0.56999999999999995</v>
      </c>
      <c r="B599" s="19">
        <f t="shared" si="118"/>
        <v>9.7723722095581E-2</v>
      </c>
      <c r="C599" s="40" t="e">
        <f t="shared" ref="C599:I599" si="144">20*LOG10(C290/C496)</f>
        <v>#NUM!</v>
      </c>
      <c r="D599" s="35" t="e">
        <f t="shared" si="144"/>
        <v>#NUM!</v>
      </c>
      <c r="E599" s="35" t="e">
        <f t="shared" si="144"/>
        <v>#NUM!</v>
      </c>
      <c r="F599" s="35" t="e">
        <f t="shared" si="144"/>
        <v>#NUM!</v>
      </c>
      <c r="G599" s="35">
        <f t="shared" si="144"/>
        <v>45.540194129432749</v>
      </c>
      <c r="H599" s="35">
        <f t="shared" si="144"/>
        <v>47.117935054142272</v>
      </c>
      <c r="I599" s="35">
        <f t="shared" si="144"/>
        <v>43.497190435943587</v>
      </c>
      <c r="J599" s="33"/>
    </row>
    <row r="600" spans="1:10" s="1" customFormat="1" ht="22.5" x14ac:dyDescent="0.2">
      <c r="A600" s="18">
        <v>0.57999999999999996</v>
      </c>
      <c r="B600" s="19">
        <f t="shared" si="118"/>
        <v>0.11481536214968832</v>
      </c>
      <c r="C600" s="40" t="e">
        <f t="shared" ref="C600:I600" si="145">20*LOG10(C291/C497)</f>
        <v>#NUM!</v>
      </c>
      <c r="D600" s="35" t="e">
        <f t="shared" si="145"/>
        <v>#NUM!</v>
      </c>
      <c r="E600" s="35" t="e">
        <f t="shared" si="145"/>
        <v>#NUM!</v>
      </c>
      <c r="F600" s="35" t="e">
        <f t="shared" si="145"/>
        <v>#NUM!</v>
      </c>
      <c r="G600" s="35">
        <f t="shared" si="145"/>
        <v>46.485251203857715</v>
      </c>
      <c r="H600" s="35">
        <f t="shared" si="145"/>
        <v>47.877792768194958</v>
      </c>
      <c r="I600" s="35">
        <f t="shared" si="145"/>
        <v>43.513013956600972</v>
      </c>
      <c r="J600" s="33"/>
    </row>
    <row r="601" spans="1:10" s="1" customFormat="1" ht="22.5" x14ac:dyDescent="0.2">
      <c r="A601" s="18">
        <v>0.59</v>
      </c>
      <c r="B601" s="19">
        <f t="shared" si="118"/>
        <v>0.1348962882591653</v>
      </c>
      <c r="C601" s="40" t="e">
        <f t="shared" ref="C601:I601" si="146">20*LOG10(C292/C498)</f>
        <v>#NUM!</v>
      </c>
      <c r="D601" s="35" t="e">
        <f t="shared" si="146"/>
        <v>#NUM!</v>
      </c>
      <c r="E601" s="35" t="e">
        <f t="shared" si="146"/>
        <v>#NUM!</v>
      </c>
      <c r="F601" s="35" t="e">
        <f t="shared" si="146"/>
        <v>#NUM!</v>
      </c>
      <c r="G601" s="35">
        <f t="shared" si="146"/>
        <v>47.405307640209735</v>
      </c>
      <c r="H601" s="35">
        <f t="shared" si="146"/>
        <v>48.62939805066538</v>
      </c>
      <c r="I601" s="35">
        <f t="shared" si="146"/>
        <v>43.526504703403958</v>
      </c>
      <c r="J601" s="33"/>
    </row>
    <row r="602" spans="1:10" s="1" customFormat="1" ht="22.5" x14ac:dyDescent="0.2">
      <c r="A602" s="18">
        <v>0.6</v>
      </c>
      <c r="B602" s="19">
        <f t="shared" si="118"/>
        <v>0.15848931924611148</v>
      </c>
      <c r="C602" s="40" t="e">
        <f t="shared" ref="C602:I602" si="147">20*LOG10(C293/C499)</f>
        <v>#NUM!</v>
      </c>
      <c r="D602" s="35" t="e">
        <f t="shared" si="147"/>
        <v>#NUM!</v>
      </c>
      <c r="E602" s="35" t="e">
        <f t="shared" si="147"/>
        <v>#NUM!</v>
      </c>
      <c r="F602" s="35" t="e">
        <f t="shared" si="147"/>
        <v>#NUM!</v>
      </c>
      <c r="G602" s="35">
        <f t="shared" si="147"/>
        <v>48.301811693268</v>
      </c>
      <c r="H602" s="35">
        <f t="shared" si="147"/>
        <v>49.373809573242951</v>
      </c>
      <c r="I602" s="35">
        <f t="shared" si="147"/>
        <v>43.538003721237011</v>
      </c>
      <c r="J602" s="33"/>
    </row>
    <row r="603" spans="1:10" s="1" customFormat="1" ht="22.5" x14ac:dyDescent="0.2">
      <c r="A603" s="18">
        <v>0.61</v>
      </c>
      <c r="B603" s="19">
        <f t="shared" si="118"/>
        <v>0.18620871366628677</v>
      </c>
      <c r="C603" s="40" t="e">
        <f t="shared" ref="C603:I603" si="148">20*LOG10(C294/C500)</f>
        <v>#NUM!</v>
      </c>
      <c r="D603" s="35" t="e">
        <f t="shared" si="148"/>
        <v>#NUM!</v>
      </c>
      <c r="E603" s="35" t="e">
        <f t="shared" si="148"/>
        <v>#NUM!</v>
      </c>
      <c r="F603" s="35" t="e">
        <f t="shared" si="148"/>
        <v>#NUM!</v>
      </c>
      <c r="G603" s="35">
        <f t="shared" si="148"/>
        <v>49.176366687256738</v>
      </c>
      <c r="H603" s="35">
        <f t="shared" si="148"/>
        <v>50.111971017796186</v>
      </c>
      <c r="I603" s="35">
        <f t="shared" si="148"/>
        <v>43.547802979709324</v>
      </c>
      <c r="J603" s="33"/>
    </row>
    <row r="604" spans="1:10" s="1" customFormat="1" ht="22.5" x14ac:dyDescent="0.2">
      <c r="A604" s="18">
        <v>0.62</v>
      </c>
      <c r="B604" s="19">
        <f t="shared" si="118"/>
        <v>0.21877616239495551</v>
      </c>
      <c r="C604" s="40" t="e">
        <f t="shared" ref="C604:I604" si="149">20*LOG10(C295/C501)</f>
        <v>#NUM!</v>
      </c>
      <c r="D604" s="35" t="e">
        <f t="shared" si="149"/>
        <v>#NUM!</v>
      </c>
      <c r="E604" s="35" t="e">
        <f t="shared" si="149"/>
        <v>#NUM!</v>
      </c>
      <c r="F604" s="35" t="e">
        <f t="shared" si="149"/>
        <v>#NUM!</v>
      </c>
      <c r="G604" s="35">
        <f t="shared" si="149"/>
        <v>50.030672290620231</v>
      </c>
      <c r="H604" s="35">
        <f t="shared" si="149"/>
        <v>50.171434589089358</v>
      </c>
      <c r="I604" s="35">
        <f t="shared" si="149"/>
        <v>43.556152219454908</v>
      </c>
      <c r="J604" s="33"/>
    </row>
    <row r="605" spans="1:10" s="1" customFormat="1" ht="22.5" x14ac:dyDescent="0.2">
      <c r="A605" s="18">
        <v>0.63</v>
      </c>
      <c r="B605" s="19">
        <f t="shared" si="118"/>
        <v>0.2570395782768865</v>
      </c>
      <c r="C605" s="40" t="e">
        <f t="shared" ref="C605:I605" si="150">20*LOG10(C296/C502)</f>
        <v>#NUM!</v>
      </c>
      <c r="D605" s="35" t="e">
        <f t="shared" si="150"/>
        <v>#NUM!</v>
      </c>
      <c r="E605" s="35" t="e">
        <f t="shared" si="150"/>
        <v>#NUM!</v>
      </c>
      <c r="F605" s="35" t="e">
        <f t="shared" si="150"/>
        <v>#NUM!</v>
      </c>
      <c r="G605" s="35">
        <f t="shared" si="150"/>
        <v>50.866469863261472</v>
      </c>
      <c r="H605" s="35">
        <f t="shared" si="150"/>
        <v>50.178547272599417</v>
      </c>
      <c r="I605" s="35">
        <f t="shared" si="150"/>
        <v>43.563264902964967</v>
      </c>
      <c r="J605" s="33"/>
    </row>
    <row r="606" spans="1:10" s="1" customFormat="1" ht="22.5" x14ac:dyDescent="0.2">
      <c r="A606" s="18">
        <v>0.64</v>
      </c>
      <c r="B606" s="19">
        <f t="shared" ref="B606:B642" si="151">EsMin*(EsMax/EsMin)^$A606</f>
        <v>0.3019951720402016</v>
      </c>
      <c r="C606" s="40" t="e">
        <f t="shared" ref="C606:I606" si="152">20*LOG10(C297/C503)</f>
        <v>#NUM!</v>
      </c>
      <c r="D606" s="35" t="e">
        <f t="shared" si="152"/>
        <v>#NUM!</v>
      </c>
      <c r="E606" s="35" t="e">
        <f t="shared" si="152"/>
        <v>#NUM!</v>
      </c>
      <c r="F606" s="35" t="e">
        <f t="shared" si="152"/>
        <v>#NUM!</v>
      </c>
      <c r="G606" s="35">
        <f t="shared" si="152"/>
        <v>51.685494598201316</v>
      </c>
      <c r="H606" s="35">
        <f t="shared" si="152"/>
        <v>50.184605739877782</v>
      </c>
      <c r="I606" s="35">
        <f t="shared" si="152"/>
        <v>43.569323370243332</v>
      </c>
      <c r="J606" s="33"/>
    </row>
    <row r="607" spans="1:10" s="1" customFormat="1" ht="22.5" x14ac:dyDescent="0.2">
      <c r="A607" s="18">
        <v>0.65</v>
      </c>
      <c r="B607" s="19">
        <f t="shared" si="151"/>
        <v>0.3548133892335758</v>
      </c>
      <c r="C607" s="40" t="e">
        <f t="shared" ref="C607:I607" si="153">20*LOG10(C298/C504)</f>
        <v>#NUM!</v>
      </c>
      <c r="D607" s="35" t="e">
        <f t="shared" si="153"/>
        <v>#NUM!</v>
      </c>
      <c r="E607" s="35" t="e">
        <f t="shared" si="153"/>
        <v>#NUM!</v>
      </c>
      <c r="F607" s="35" t="e">
        <f t="shared" si="153"/>
        <v>#NUM!</v>
      </c>
      <c r="G607" s="35">
        <f t="shared" si="153"/>
        <v>52.489436045237582</v>
      </c>
      <c r="H607" s="35">
        <f t="shared" si="153"/>
        <v>50.189765662972448</v>
      </c>
      <c r="I607" s="35">
        <f t="shared" si="153"/>
        <v>43.574483293337998</v>
      </c>
      <c r="J607" s="33"/>
    </row>
    <row r="608" spans="1:10" s="1" customFormat="1" ht="22.5" x14ac:dyDescent="0.2">
      <c r="A608" s="18">
        <v>0.66</v>
      </c>
      <c r="B608" s="19">
        <f t="shared" si="151"/>
        <v>0.41686938347033553</v>
      </c>
      <c r="C608" s="40" t="e">
        <f t="shared" ref="C608:I608" si="154">20*LOG10(C299/C505)</f>
        <v>#NUM!</v>
      </c>
      <c r="D608" s="35" t="e">
        <f t="shared" si="154"/>
        <v>#NUM!</v>
      </c>
      <c r="E608" s="35" t="e">
        <f t="shared" si="154"/>
        <v>#NUM!</v>
      </c>
      <c r="F608" s="35" t="e">
        <f t="shared" si="154"/>
        <v>#NUM!</v>
      </c>
      <c r="G608" s="35">
        <f t="shared" si="154"/>
        <v>53.279907572076446</v>
      </c>
      <c r="H608" s="35">
        <f t="shared" si="154"/>
        <v>50.194159885884275</v>
      </c>
      <c r="I608" s="35">
        <f t="shared" si="154"/>
        <v>43.578877516249825</v>
      </c>
      <c r="J608" s="33"/>
    </row>
    <row r="609" spans="1:10" s="1" customFormat="1" ht="22.5" x14ac:dyDescent="0.2">
      <c r="A609" s="18">
        <v>0.67</v>
      </c>
      <c r="B609" s="19">
        <f t="shared" si="151"/>
        <v>0.48977881936844692</v>
      </c>
      <c r="C609" s="40" t="e">
        <f t="shared" ref="C609:I609" si="155">20*LOG10(C300/C506)</f>
        <v>#NUM!</v>
      </c>
      <c r="D609" s="35" t="e">
        <f t="shared" si="155"/>
        <v>#NUM!</v>
      </c>
      <c r="E609" s="35" t="e">
        <f t="shared" si="155"/>
        <v>#NUM!</v>
      </c>
      <c r="F609" s="35" t="e">
        <f t="shared" si="155"/>
        <v>#NUM!</v>
      </c>
      <c r="G609" s="35">
        <f t="shared" si="155"/>
        <v>54.058424496665211</v>
      </c>
      <c r="H609" s="35">
        <f t="shared" si="155"/>
        <v>50.197901728243757</v>
      </c>
      <c r="I609" s="35">
        <f t="shared" si="155"/>
        <v>43.5826193586093</v>
      </c>
      <c r="J609" s="33"/>
    </row>
    <row r="610" spans="1:10" s="1" customFormat="1" ht="22.5" x14ac:dyDescent="0.2">
      <c r="A610" s="18">
        <v>0.68</v>
      </c>
      <c r="B610" s="19">
        <f t="shared" si="151"/>
        <v>0.57543993733715737</v>
      </c>
      <c r="C610" s="40" t="e">
        <f t="shared" ref="C610:I610" si="156">20*LOG10(C301/C507)</f>
        <v>#NUM!</v>
      </c>
      <c r="D610" s="35" t="e">
        <f t="shared" si="156"/>
        <v>#NUM!</v>
      </c>
      <c r="E610" s="35" t="e">
        <f t="shared" si="156"/>
        <v>#NUM!</v>
      </c>
      <c r="F610" s="35" t="e">
        <f t="shared" si="156"/>
        <v>#NUM!</v>
      </c>
      <c r="G610" s="35">
        <f t="shared" si="156"/>
        <v>54.826390054765227</v>
      </c>
      <c r="H610" s="35">
        <f t="shared" si="156"/>
        <v>50.201087822990004</v>
      </c>
      <c r="I610" s="35">
        <f t="shared" si="156"/>
        <v>43.585805453355555</v>
      </c>
      <c r="J610" s="33"/>
    </row>
    <row r="611" spans="1:10" s="1" customFormat="1" ht="22.5" x14ac:dyDescent="0.2">
      <c r="A611" s="18">
        <v>0.69</v>
      </c>
      <c r="B611" s="19">
        <f t="shared" si="151"/>
        <v>0.67608297539198181</v>
      </c>
      <c r="C611" s="40" t="e">
        <f t="shared" ref="C611:I611" si="157">20*LOG10(C302/C508)</f>
        <v>#NUM!</v>
      </c>
      <c r="D611" s="35" t="e">
        <f t="shared" si="157"/>
        <v>#NUM!</v>
      </c>
      <c r="E611" s="35" t="e">
        <f t="shared" si="157"/>
        <v>#NUM!</v>
      </c>
      <c r="F611" s="35" t="e">
        <f t="shared" si="157"/>
        <v>#NUM!</v>
      </c>
      <c r="G611" s="35">
        <f t="shared" si="157"/>
        <v>55.585088039480119</v>
      </c>
      <c r="H611" s="35">
        <f t="shared" si="157"/>
        <v>50.203800550412872</v>
      </c>
      <c r="I611" s="35">
        <f t="shared" si="157"/>
        <v>43.588518180778422</v>
      </c>
      <c r="J611" s="33"/>
    </row>
    <row r="612" spans="1:10" s="1" customFormat="1" ht="22.5" x14ac:dyDescent="0.2">
      <c r="A612" s="18">
        <v>0.7</v>
      </c>
      <c r="B612" s="19">
        <f t="shared" si="151"/>
        <v>0.79432823472428116</v>
      </c>
      <c r="C612" s="40" t="e">
        <f t="shared" ref="C612:I612" si="158">20*LOG10(C303/C509)</f>
        <v>#NUM!</v>
      </c>
      <c r="D612" s="35" t="e">
        <f t="shared" si="158"/>
        <v>#NUM!</v>
      </c>
      <c r="E612" s="35" t="e">
        <f t="shared" si="158"/>
        <v>#NUM!</v>
      </c>
      <c r="F612" s="35" t="e">
        <f t="shared" si="158"/>
        <v>#NUM!</v>
      </c>
      <c r="G612" s="35">
        <f t="shared" si="158"/>
        <v>56.335680823581605</v>
      </c>
      <c r="H612" s="35">
        <f t="shared" si="158"/>
        <v>50.206110123529257</v>
      </c>
      <c r="I612" s="35">
        <f t="shared" si="158"/>
        <v>43.590827753894807</v>
      </c>
      <c r="J612" s="33"/>
    </row>
    <row r="613" spans="1:10" s="1" customFormat="1" ht="22.5" x14ac:dyDescent="0.2">
      <c r="A613" s="18">
        <v>0.71</v>
      </c>
      <c r="B613" s="19">
        <f t="shared" si="151"/>
        <v>0.93325430079699156</v>
      </c>
      <c r="C613" s="40" t="e">
        <f t="shared" ref="C613:I613" si="159">20*LOG10(C304/C510)</f>
        <v>#NUM!</v>
      </c>
      <c r="D613" s="35" t="e">
        <f t="shared" si="159"/>
        <v>#NUM!</v>
      </c>
      <c r="E613" s="35" t="e">
        <f t="shared" si="159"/>
        <v>#NUM!</v>
      </c>
      <c r="F613" s="35" t="e">
        <f t="shared" si="159"/>
        <v>#NUM!</v>
      </c>
      <c r="G613" s="35">
        <f t="shared" si="159"/>
        <v>57.079211497402525</v>
      </c>
      <c r="H613" s="35">
        <f t="shared" si="159"/>
        <v>50.208076372967689</v>
      </c>
      <c r="I613" s="35">
        <f t="shared" si="159"/>
        <v>43.592794003333239</v>
      </c>
      <c r="J613" s="33"/>
    </row>
    <row r="614" spans="1:10" s="1" customFormat="1" ht="22.5" x14ac:dyDescent="0.2">
      <c r="A614" s="18">
        <v>0.72</v>
      </c>
      <c r="B614" s="19">
        <f t="shared" si="151"/>
        <v>1.0964781961431849</v>
      </c>
      <c r="C614" s="40" t="e">
        <f t="shared" ref="C614:I614" si="160">20*LOG10(C305/C511)</f>
        <v>#NUM!</v>
      </c>
      <c r="D614" s="35" t="e">
        <f t="shared" si="160"/>
        <v>#NUM!</v>
      </c>
      <c r="E614" s="35" t="e">
        <f t="shared" si="160"/>
        <v>#NUM!</v>
      </c>
      <c r="F614" s="35" t="e">
        <f t="shared" si="160"/>
        <v>#NUM!</v>
      </c>
      <c r="G614" s="35">
        <f t="shared" si="160"/>
        <v>57.145463178878266</v>
      </c>
      <c r="H614" s="35">
        <f t="shared" si="160"/>
        <v>50.209750273377139</v>
      </c>
      <c r="I614" s="35">
        <f t="shared" si="160"/>
        <v>43.594467903742697</v>
      </c>
      <c r="J614" s="33"/>
    </row>
    <row r="615" spans="1:10" s="1" customFormat="1" ht="22.5" x14ac:dyDescent="0.2">
      <c r="A615" s="18">
        <v>0.73</v>
      </c>
      <c r="B615" s="19">
        <f t="shared" si="151"/>
        <v>1.2882495516931352</v>
      </c>
      <c r="C615" s="40" t="e">
        <f t="shared" ref="C615:I615" si="161">20*LOG10(C306/C512)</f>
        <v>#NUM!</v>
      </c>
      <c r="D615" s="35" t="e">
        <f t="shared" si="161"/>
        <v>#NUM!</v>
      </c>
      <c r="E615" s="35" t="e">
        <f t="shared" si="161"/>
        <v>#NUM!</v>
      </c>
      <c r="F615" s="35" t="e">
        <f t="shared" si="161"/>
        <v>#NUM!</v>
      </c>
      <c r="G615" s="35">
        <f t="shared" si="161"/>
        <v>57.146888153361743</v>
      </c>
      <c r="H615" s="35">
        <f t="shared" si="161"/>
        <v>50.211175247860623</v>
      </c>
      <c r="I615" s="35">
        <f t="shared" si="161"/>
        <v>43.595892878226167</v>
      </c>
      <c r="J615" s="33"/>
    </row>
    <row r="616" spans="1:10" s="1" customFormat="1" ht="22.5" x14ac:dyDescent="0.2">
      <c r="A616" s="18">
        <v>0.74</v>
      </c>
      <c r="B616" s="19">
        <f t="shared" si="151"/>
        <v>1.5135612484362084</v>
      </c>
      <c r="C616" s="40" t="e">
        <f t="shared" ref="C616:I616" si="162">20*LOG10(C307/C513)</f>
        <v>#NUM!</v>
      </c>
      <c r="D616" s="35" t="e">
        <f t="shared" si="162"/>
        <v>#NUM!</v>
      </c>
      <c r="E616" s="35" t="e">
        <f t="shared" si="162"/>
        <v>#NUM!</v>
      </c>
      <c r="F616" s="35" t="e">
        <f t="shared" si="162"/>
        <v>#NUM!</v>
      </c>
      <c r="G616" s="35">
        <f t="shared" si="162"/>
        <v>57.148101187540988</v>
      </c>
      <c r="H616" s="35">
        <f t="shared" si="162"/>
        <v>50.212388282039868</v>
      </c>
      <c r="I616" s="35">
        <f t="shared" si="162"/>
        <v>43.597105912405418</v>
      </c>
      <c r="J616" s="33"/>
    </row>
    <row r="617" spans="1:10" s="1" customFormat="1" ht="22.5" x14ac:dyDescent="0.2">
      <c r="A617" s="18">
        <v>0.75</v>
      </c>
      <c r="B617" s="19">
        <f t="shared" si="151"/>
        <v>1.7782794100389221</v>
      </c>
      <c r="C617" s="40" t="e">
        <f t="shared" ref="C617:I617" si="163">20*LOG10(C308/C514)</f>
        <v>#NUM!</v>
      </c>
      <c r="D617" s="35" t="e">
        <f t="shared" si="163"/>
        <v>#NUM!</v>
      </c>
      <c r="E617" s="35" t="e">
        <f t="shared" si="163"/>
        <v>#NUM!</v>
      </c>
      <c r="F617" s="35" t="e">
        <f t="shared" si="163"/>
        <v>#NUM!</v>
      </c>
      <c r="G617" s="35">
        <f t="shared" si="163"/>
        <v>57.149133780546137</v>
      </c>
      <c r="H617" s="35">
        <f t="shared" si="163"/>
        <v>50.21342087504501</v>
      </c>
      <c r="I617" s="35">
        <f t="shared" si="163"/>
        <v>43.59813850541056</v>
      </c>
      <c r="J617" s="33"/>
    </row>
    <row r="618" spans="1:10" s="1" customFormat="1" ht="22.5" x14ac:dyDescent="0.2">
      <c r="A618" s="18">
        <v>0.76</v>
      </c>
      <c r="B618" s="19">
        <f t="shared" si="151"/>
        <v>2.089296130854041</v>
      </c>
      <c r="C618" s="40" t="e">
        <f t="shared" ref="C618:I618" si="164">20*LOG10(C309/C515)</f>
        <v>#NUM!</v>
      </c>
      <c r="D618" s="35" t="e">
        <f t="shared" si="164"/>
        <v>#NUM!</v>
      </c>
      <c r="E618" s="35" t="e">
        <f t="shared" si="164"/>
        <v>#NUM!</v>
      </c>
      <c r="F618" s="35" t="e">
        <f t="shared" si="164"/>
        <v>#NUM!</v>
      </c>
      <c r="G618" s="35">
        <f t="shared" si="164"/>
        <v>57.150012756447026</v>
      </c>
      <c r="H618" s="35">
        <f t="shared" si="164"/>
        <v>50.214299850945906</v>
      </c>
      <c r="I618" s="35">
        <f t="shared" si="164"/>
        <v>43.599017481311449</v>
      </c>
      <c r="J618" s="33"/>
    </row>
    <row r="619" spans="1:10" s="1" customFormat="1" ht="22.5" x14ac:dyDescent="0.2">
      <c r="A619" s="18">
        <v>0.77</v>
      </c>
      <c r="B619" s="19">
        <f t="shared" si="151"/>
        <v>2.4547089156850306</v>
      </c>
      <c r="C619" s="40" t="e">
        <f t="shared" ref="C619:I619" si="165">20*LOG10(C310/C516)</f>
        <v>#NUM!</v>
      </c>
      <c r="D619" s="35" t="e">
        <f t="shared" si="165"/>
        <v>#NUM!</v>
      </c>
      <c r="E619" s="35" t="e">
        <f t="shared" si="165"/>
        <v>#NUM!</v>
      </c>
      <c r="F619" s="35" t="e">
        <f t="shared" si="165"/>
        <v>#NUM!</v>
      </c>
      <c r="G619" s="35">
        <f t="shared" si="165"/>
        <v>57.15076095634997</v>
      </c>
      <c r="H619" s="35">
        <f t="shared" si="165"/>
        <v>50.215048050848843</v>
      </c>
      <c r="I619" s="35">
        <f t="shared" si="165"/>
        <v>43.599765681214393</v>
      </c>
      <c r="J619" s="33"/>
    </row>
    <row r="620" spans="1:10" s="1" customFormat="1" ht="22.5" x14ac:dyDescent="0.2">
      <c r="A620" s="18">
        <v>0.78</v>
      </c>
      <c r="B620" s="19">
        <f t="shared" si="151"/>
        <v>2.8840315031266091</v>
      </c>
      <c r="C620" s="40" t="e">
        <f t="shared" ref="C620:I620" si="166">20*LOG10(C311/C517)</f>
        <v>#NUM!</v>
      </c>
      <c r="D620" s="35" t="e">
        <f t="shared" si="166"/>
        <v>#NUM!</v>
      </c>
      <c r="E620" s="35" t="e">
        <f t="shared" si="166"/>
        <v>#NUM!</v>
      </c>
      <c r="F620" s="35" t="e">
        <f t="shared" si="166"/>
        <v>#NUM!</v>
      </c>
      <c r="G620" s="35">
        <f t="shared" si="166"/>
        <v>57.151397828524118</v>
      </c>
      <c r="H620" s="35">
        <f t="shared" si="166"/>
        <v>50.215684923022998</v>
      </c>
      <c r="I620" s="35">
        <f t="shared" si="166"/>
        <v>43.600402553388548</v>
      </c>
      <c r="J620" s="33"/>
    </row>
    <row r="621" spans="1:10" s="1" customFormat="1" ht="22.5" x14ac:dyDescent="0.2">
      <c r="A621" s="18">
        <v>0.79</v>
      </c>
      <c r="B621" s="19">
        <f t="shared" si="151"/>
        <v>3.3884415613920273</v>
      </c>
      <c r="C621" s="40" t="e">
        <f t="shared" ref="C621:I621" si="167">20*LOG10(C312/C518)</f>
        <v>#NUM!</v>
      </c>
      <c r="D621" s="35" t="e">
        <f t="shared" si="167"/>
        <v>#NUM!</v>
      </c>
      <c r="E621" s="35" t="e">
        <f t="shared" si="167"/>
        <v>#NUM!</v>
      </c>
      <c r="F621" s="35" t="e">
        <f t="shared" si="167"/>
        <v>#NUM!</v>
      </c>
      <c r="G621" s="35">
        <f t="shared" si="167"/>
        <v>57.15193993144684</v>
      </c>
      <c r="H621" s="35">
        <f t="shared" si="167"/>
        <v>50.216227025945713</v>
      </c>
      <c r="I621" s="35">
        <f t="shared" si="167"/>
        <v>43.60094465631127</v>
      </c>
      <c r="J621" s="33"/>
    </row>
    <row r="622" spans="1:10" s="1" customFormat="1" ht="22.5" x14ac:dyDescent="0.2">
      <c r="A622" s="18">
        <v>0.8</v>
      </c>
      <c r="B622" s="19">
        <f t="shared" si="151"/>
        <v>3.9810717055349789</v>
      </c>
      <c r="C622" s="40" t="e">
        <f t="shared" ref="C622:I622" si="168">20*LOG10(C313/C519)</f>
        <v>#NUM!</v>
      </c>
      <c r="D622" s="35" t="e">
        <f t="shared" si="168"/>
        <v>#NUM!</v>
      </c>
      <c r="E622" s="35" t="e">
        <f t="shared" si="168"/>
        <v>#NUM!</v>
      </c>
      <c r="F622" s="35" t="e">
        <f t="shared" si="168"/>
        <v>#NUM!</v>
      </c>
      <c r="G622" s="35">
        <f t="shared" si="168"/>
        <v>57.152401362520216</v>
      </c>
      <c r="H622" s="35">
        <f t="shared" si="168"/>
        <v>50.216688457019096</v>
      </c>
      <c r="I622" s="35">
        <f t="shared" si="168"/>
        <v>43.601406087384646</v>
      </c>
      <c r="J622" s="33"/>
    </row>
    <row r="623" spans="1:10" s="1" customFormat="1" ht="22.5" x14ac:dyDescent="0.2">
      <c r="A623" s="18">
        <v>0.81</v>
      </c>
      <c r="B623" s="19">
        <f t="shared" si="151"/>
        <v>4.6773514128719871</v>
      </c>
      <c r="C623" s="40" t="e">
        <f t="shared" ref="C623:I623" si="169">20*LOG10(C314/C520)</f>
        <v>#NUM!</v>
      </c>
      <c r="D623" s="35" t="e">
        <f t="shared" si="169"/>
        <v>#NUM!</v>
      </c>
      <c r="E623" s="35" t="e">
        <f t="shared" si="169"/>
        <v>#NUM!</v>
      </c>
      <c r="F623" s="35" t="e">
        <f t="shared" si="169"/>
        <v>#NUM!</v>
      </c>
      <c r="G623" s="35">
        <f t="shared" si="169"/>
        <v>57.152794123370853</v>
      </c>
      <c r="H623" s="35">
        <f t="shared" si="169"/>
        <v>50.217081217869726</v>
      </c>
      <c r="I623" s="35">
        <f t="shared" si="169"/>
        <v>43.601798848235276</v>
      </c>
      <c r="J623" s="33"/>
    </row>
    <row r="624" spans="1:10" s="1" customFormat="1" ht="22.5" x14ac:dyDescent="0.2">
      <c r="A624" s="18">
        <v>0.82</v>
      </c>
      <c r="B624" s="19">
        <f t="shared" si="151"/>
        <v>5.4954087385762476</v>
      </c>
      <c r="C624" s="40" t="e">
        <f t="shared" ref="C624:I624" si="170">20*LOG10(C315/C521)</f>
        <v>#NUM!</v>
      </c>
      <c r="D624" s="35" t="e">
        <f t="shared" si="170"/>
        <v>#NUM!</v>
      </c>
      <c r="E624" s="35" t="e">
        <f t="shared" si="170"/>
        <v>#NUM!</v>
      </c>
      <c r="F624" s="35" t="e">
        <f t="shared" si="170"/>
        <v>#NUM!</v>
      </c>
      <c r="G624" s="35">
        <f t="shared" si="170"/>
        <v>57.153128431062392</v>
      </c>
      <c r="H624" s="35">
        <f t="shared" si="170"/>
        <v>50.217415525561258</v>
      </c>
      <c r="I624" s="35">
        <f t="shared" si="170"/>
        <v>43.602133155926808</v>
      </c>
      <c r="J624" s="33"/>
    </row>
    <row r="625" spans="1:10" s="1" customFormat="1" ht="22.5" x14ac:dyDescent="0.2">
      <c r="A625" s="18">
        <v>0.83</v>
      </c>
      <c r="B625" s="19">
        <f t="shared" si="151"/>
        <v>6.4565422903465528</v>
      </c>
      <c r="C625" s="40" t="e">
        <f t="shared" ref="C625:I625" si="171">20*LOG10(C316/C522)</f>
        <v>#NUM!</v>
      </c>
      <c r="D625" s="35" t="e">
        <f t="shared" si="171"/>
        <v>#NUM!</v>
      </c>
      <c r="E625" s="35" t="e">
        <f t="shared" si="171"/>
        <v>#NUM!</v>
      </c>
      <c r="F625" s="35" t="e">
        <f t="shared" si="171"/>
        <v>#NUM!</v>
      </c>
      <c r="G625" s="35">
        <f t="shared" si="171"/>
        <v>57.153412983191949</v>
      </c>
      <c r="H625" s="35">
        <f t="shared" si="171"/>
        <v>50.217700077690814</v>
      </c>
      <c r="I625" s="35">
        <f t="shared" si="171"/>
        <v>43.602417708056372</v>
      </c>
      <c r="J625" s="33"/>
    </row>
    <row r="626" spans="1:10" s="1" customFormat="1" ht="22.5" x14ac:dyDescent="0.2">
      <c r="A626" s="18">
        <v>0.84</v>
      </c>
      <c r="B626" s="19">
        <f t="shared" si="151"/>
        <v>7.5857757502918428</v>
      </c>
      <c r="C626" s="40" t="e">
        <f t="shared" ref="C626:I626" si="172">20*LOG10(C317/C523)</f>
        <v>#NUM!</v>
      </c>
      <c r="D626" s="35" t="e">
        <f t="shared" si="172"/>
        <v>#NUM!</v>
      </c>
      <c r="E626" s="35" t="e">
        <f t="shared" si="172"/>
        <v>#NUM!</v>
      </c>
      <c r="F626" s="35" t="e">
        <f t="shared" si="172"/>
        <v>#NUM!</v>
      </c>
      <c r="G626" s="35">
        <f t="shared" si="172"/>
        <v>57.15365518367723</v>
      </c>
      <c r="H626" s="35">
        <f t="shared" si="172"/>
        <v>50.21794227817611</v>
      </c>
      <c r="I626" s="35">
        <f t="shared" si="172"/>
        <v>43.602659908541661</v>
      </c>
      <c r="J626" s="33"/>
    </row>
    <row r="627" spans="1:10" s="1" customFormat="1" ht="22.5" x14ac:dyDescent="0.2">
      <c r="A627" s="18">
        <v>0.85</v>
      </c>
      <c r="B627" s="19">
        <f t="shared" si="151"/>
        <v>8.9125093813374558</v>
      </c>
      <c r="C627" s="40" t="e">
        <f t="shared" ref="C627:I627" si="173">20*LOG10(C318/C524)</f>
        <v>#NUM!</v>
      </c>
      <c r="D627" s="35" t="e">
        <f t="shared" si="173"/>
        <v>#NUM!</v>
      </c>
      <c r="E627" s="35" t="e">
        <f t="shared" si="173"/>
        <v>#NUM!</v>
      </c>
      <c r="F627" s="35" t="e">
        <f t="shared" si="173"/>
        <v>#NUM!</v>
      </c>
      <c r="G627" s="35">
        <f t="shared" si="173"/>
        <v>57.153861335043672</v>
      </c>
      <c r="H627" s="35">
        <f t="shared" si="173"/>
        <v>50.218148429542552</v>
      </c>
      <c r="I627" s="35">
        <f t="shared" si="173"/>
        <v>43.602866059908095</v>
      </c>
      <c r="J627" s="33"/>
    </row>
    <row r="628" spans="1:10" s="1" customFormat="1" ht="22.5" x14ac:dyDescent="0.2">
      <c r="A628" s="18">
        <v>0.86</v>
      </c>
      <c r="B628" s="19">
        <f t="shared" si="151"/>
        <v>10.471285480509009</v>
      </c>
      <c r="C628" s="40" t="e">
        <f t="shared" ref="C628:I628" si="174">20*LOG10(C319/C525)</f>
        <v>#NUM!</v>
      </c>
      <c r="D628" s="35" t="e">
        <f t="shared" si="174"/>
        <v>#NUM!</v>
      </c>
      <c r="E628" s="35" t="e">
        <f t="shared" si="174"/>
        <v>#NUM!</v>
      </c>
      <c r="F628" s="35" t="e">
        <f t="shared" si="174"/>
        <v>#NUM!</v>
      </c>
      <c r="G628" s="35">
        <f t="shared" si="174"/>
        <v>57.154036802167852</v>
      </c>
      <c r="H628" s="35">
        <f t="shared" si="174"/>
        <v>50.218323896666718</v>
      </c>
      <c r="I628" s="35">
        <f t="shared" si="174"/>
        <v>43.603041527032275</v>
      </c>
      <c r="J628" s="33"/>
    </row>
    <row r="629" spans="1:10" s="1" customFormat="1" ht="22.5" x14ac:dyDescent="0.2">
      <c r="A629" s="18">
        <v>0.87</v>
      </c>
      <c r="B629" s="19">
        <f t="shared" si="151"/>
        <v>12.302687708123822</v>
      </c>
      <c r="C629" s="40" t="e">
        <f t="shared" ref="C629:I629" si="175">20*LOG10(C320/C526)</f>
        <v>#NUM!</v>
      </c>
      <c r="D629" s="35" t="e">
        <f t="shared" si="175"/>
        <v>#NUM!</v>
      </c>
      <c r="E629" s="35" t="e">
        <f t="shared" si="175"/>
        <v>#NUM!</v>
      </c>
      <c r="F629" s="35" t="e">
        <f t="shared" si="175"/>
        <v>#NUM!</v>
      </c>
      <c r="G629" s="35">
        <f t="shared" si="175"/>
        <v>57.154186151704195</v>
      </c>
      <c r="H629" s="35">
        <f t="shared" si="175"/>
        <v>50.218473246203068</v>
      </c>
      <c r="I629" s="35">
        <f t="shared" si="175"/>
        <v>43.603190876568618</v>
      </c>
      <c r="J629" s="33"/>
    </row>
    <row r="630" spans="1:10" s="1" customFormat="1" ht="22.5" x14ac:dyDescent="0.2">
      <c r="A630" s="18">
        <v>0.88</v>
      </c>
      <c r="B630" s="19">
        <f t="shared" si="151"/>
        <v>14.454397707459274</v>
      </c>
      <c r="C630" s="40" t="e">
        <f t="shared" ref="C630:I630" si="176">20*LOG10(C321/C527)</f>
        <v>#NUM!</v>
      </c>
      <c r="D630" s="35" t="e">
        <f t="shared" si="176"/>
        <v>#NUM!</v>
      </c>
      <c r="E630" s="35" t="e">
        <f t="shared" si="176"/>
        <v>#NUM!</v>
      </c>
      <c r="F630" s="35" t="e">
        <f t="shared" si="176"/>
        <v>#NUM!</v>
      </c>
      <c r="G630" s="35">
        <f t="shared" si="176"/>
        <v>57.154313270798625</v>
      </c>
      <c r="H630" s="35">
        <f t="shared" si="176"/>
        <v>50.218600365297505</v>
      </c>
      <c r="I630" s="35">
        <f t="shared" si="176"/>
        <v>43.603317995663048</v>
      </c>
      <c r="J630" s="33"/>
    </row>
    <row r="631" spans="1:10" s="1" customFormat="1" ht="22.5" x14ac:dyDescent="0.2">
      <c r="A631" s="18">
        <v>0.89</v>
      </c>
      <c r="B631" s="19">
        <f t="shared" si="151"/>
        <v>16.982436524617459</v>
      </c>
      <c r="C631" s="40" t="e">
        <f t="shared" ref="C631:I631" si="177">20*LOG10(C322/C528)</f>
        <v>#NUM!</v>
      </c>
      <c r="D631" s="35" t="e">
        <f t="shared" si="177"/>
        <v>#NUM!</v>
      </c>
      <c r="E631" s="35" t="e">
        <f t="shared" si="177"/>
        <v>#NUM!</v>
      </c>
      <c r="F631" s="35" t="e">
        <f t="shared" si="177"/>
        <v>#NUM!</v>
      </c>
      <c r="G631" s="35">
        <f t="shared" si="177"/>
        <v>57.154421468160905</v>
      </c>
      <c r="H631" s="35">
        <f t="shared" si="177"/>
        <v>50.218708562659771</v>
      </c>
      <c r="I631" s="35">
        <f t="shared" si="177"/>
        <v>43.603426193025321</v>
      </c>
      <c r="J631" s="33"/>
    </row>
    <row r="632" spans="1:10" s="1" customFormat="1" ht="22.5" x14ac:dyDescent="0.2">
      <c r="A632" s="18">
        <v>0.9</v>
      </c>
      <c r="B632" s="19">
        <f t="shared" si="151"/>
        <v>19.952623149688801</v>
      </c>
      <c r="C632" s="40" t="e">
        <f t="shared" ref="C632:I632" si="178">20*LOG10(C323/C529)</f>
        <v>#NUM!</v>
      </c>
      <c r="D632" s="35" t="e">
        <f t="shared" si="178"/>
        <v>#NUM!</v>
      </c>
      <c r="E632" s="35" t="e">
        <f t="shared" si="178"/>
        <v>#NUM!</v>
      </c>
      <c r="F632" s="35" t="e">
        <f t="shared" si="178"/>
        <v>#NUM!</v>
      </c>
      <c r="G632" s="35">
        <f t="shared" si="178"/>
        <v>57.154513560113344</v>
      </c>
      <c r="H632" s="35">
        <f t="shared" si="178"/>
        <v>50.218800654612217</v>
      </c>
      <c r="I632" s="35">
        <f t="shared" si="178"/>
        <v>43.603518284977767</v>
      </c>
      <c r="J632" s="33"/>
    </row>
    <row r="633" spans="1:10" s="1" customFormat="1" ht="22.5" x14ac:dyDescent="0.2">
      <c r="A633" s="18">
        <v>0.91</v>
      </c>
      <c r="B633" s="19">
        <f t="shared" si="151"/>
        <v>23.442288153199254</v>
      </c>
      <c r="C633" s="40" t="e">
        <f t="shared" ref="C633:I633" si="179">20*LOG10(C324/C530)</f>
        <v>#NUM!</v>
      </c>
      <c r="D633" s="35" t="e">
        <f t="shared" si="179"/>
        <v>#NUM!</v>
      </c>
      <c r="E633" s="35" t="e">
        <f t="shared" si="179"/>
        <v>#NUM!</v>
      </c>
      <c r="F633" s="35" t="e">
        <f t="shared" si="179"/>
        <v>#NUM!</v>
      </c>
      <c r="G633" s="35">
        <f t="shared" si="179"/>
        <v>57.154591943846285</v>
      </c>
      <c r="H633" s="35">
        <f t="shared" si="179"/>
        <v>50.21887903834515</v>
      </c>
      <c r="I633" s="35">
        <f t="shared" si="179"/>
        <v>43.603596668710701</v>
      </c>
      <c r="J633" s="33"/>
    </row>
    <row r="634" spans="1:10" s="1" customFormat="1" ht="22.5" x14ac:dyDescent="0.2">
      <c r="A634" s="18">
        <v>0.92</v>
      </c>
      <c r="B634" s="19">
        <f t="shared" si="151"/>
        <v>27.542287033381683</v>
      </c>
      <c r="C634" s="40" t="e">
        <f t="shared" ref="C634:I634" si="180">20*LOG10(C325/C531)</f>
        <v>#NUM!</v>
      </c>
      <c r="D634" s="35" t="e">
        <f t="shared" si="180"/>
        <v>#NUM!</v>
      </c>
      <c r="E634" s="35" t="e">
        <f t="shared" si="180"/>
        <v>#NUM!</v>
      </c>
      <c r="F634" s="35" t="e">
        <f t="shared" si="180"/>
        <v>#NUM!</v>
      </c>
      <c r="G634" s="35">
        <f t="shared" si="180"/>
        <v>57.15465865978021</v>
      </c>
      <c r="H634" s="35">
        <f t="shared" si="180"/>
        <v>50.218945754279083</v>
      </c>
      <c r="I634" s="35">
        <f t="shared" si="180"/>
        <v>43.603663384644634</v>
      </c>
      <c r="J634" s="33"/>
    </row>
    <row r="635" spans="1:10" s="1" customFormat="1" ht="22.5" x14ac:dyDescent="0.2">
      <c r="A635" s="18">
        <v>0.93</v>
      </c>
      <c r="B635" s="19">
        <f t="shared" si="151"/>
        <v>32.359365692962889</v>
      </c>
      <c r="C635" s="40" t="e">
        <f t="shared" ref="C635:I635" si="181">20*LOG10(C326/C532)</f>
        <v>#NUM!</v>
      </c>
      <c r="D635" s="35" t="e">
        <f t="shared" si="181"/>
        <v>#NUM!</v>
      </c>
      <c r="E635" s="35" t="e">
        <f t="shared" si="181"/>
        <v>#NUM!</v>
      </c>
      <c r="F635" s="35" t="e">
        <f t="shared" si="181"/>
        <v>#NUM!</v>
      </c>
      <c r="G635" s="35">
        <f t="shared" si="181"/>
        <v>57.154715444653029</v>
      </c>
      <c r="H635" s="35">
        <f t="shared" si="181"/>
        <v>50.219002539151909</v>
      </c>
      <c r="I635" s="35">
        <f t="shared" si="181"/>
        <v>43.603720169517459</v>
      </c>
      <c r="J635" s="33"/>
    </row>
    <row r="636" spans="1:10" s="1" customFormat="1" ht="22.5" x14ac:dyDescent="0.2">
      <c r="A636" s="18">
        <v>0.94</v>
      </c>
      <c r="B636" s="19">
        <f t="shared" si="151"/>
        <v>38.018939632056096</v>
      </c>
      <c r="C636" s="40" t="e">
        <f t="shared" ref="C636:I636" si="182">20*LOG10(C327/C533)</f>
        <v>#NUM!</v>
      </c>
      <c r="D636" s="35" t="e">
        <f t="shared" si="182"/>
        <v>#NUM!</v>
      </c>
      <c r="E636" s="35" t="e">
        <f t="shared" si="182"/>
        <v>#NUM!</v>
      </c>
      <c r="F636" s="35" t="e">
        <f t="shared" si="182"/>
        <v>#NUM!</v>
      </c>
      <c r="G636" s="35">
        <f t="shared" si="182"/>
        <v>57.154763776710737</v>
      </c>
      <c r="H636" s="35">
        <f t="shared" si="182"/>
        <v>50.219050871209618</v>
      </c>
      <c r="I636" s="35">
        <f t="shared" si="182"/>
        <v>43.603768501575161</v>
      </c>
      <c r="J636" s="33"/>
    </row>
    <row r="637" spans="1:10" s="1" customFormat="1" ht="22.5" x14ac:dyDescent="0.2">
      <c r="A637" s="18">
        <v>0.95</v>
      </c>
      <c r="B637" s="19">
        <f t="shared" si="151"/>
        <v>44.668359215096331</v>
      </c>
      <c r="C637" s="40" t="e">
        <f t="shared" ref="C637:I637" si="183">20*LOG10(C328/C534)</f>
        <v>#NUM!</v>
      </c>
      <c r="D637" s="35" t="e">
        <f t="shared" si="183"/>
        <v>#NUM!</v>
      </c>
      <c r="E637" s="35" t="e">
        <f t="shared" si="183"/>
        <v>#NUM!</v>
      </c>
      <c r="F637" s="35" t="e">
        <f t="shared" si="183"/>
        <v>#NUM!</v>
      </c>
      <c r="G637" s="35">
        <f t="shared" si="183"/>
        <v>57.154804914175386</v>
      </c>
      <c r="H637" s="35">
        <f t="shared" si="183"/>
        <v>50.219092008674266</v>
      </c>
      <c r="I637" s="35">
        <f t="shared" si="183"/>
        <v>43.603809639039817</v>
      </c>
      <c r="J637" s="33"/>
    </row>
    <row r="638" spans="1:10" s="1" customFormat="1" ht="22.5" x14ac:dyDescent="0.2">
      <c r="A638" s="18">
        <v>0.96</v>
      </c>
      <c r="B638" s="19">
        <f t="shared" si="151"/>
        <v>52.48074602497725</v>
      </c>
      <c r="C638" s="40" t="e">
        <f t="shared" ref="C638:I638" si="184">20*LOG10(C329/C535)</f>
        <v>#NUM!</v>
      </c>
      <c r="D638" s="35" t="e">
        <f t="shared" si="184"/>
        <v>#NUM!</v>
      </c>
      <c r="E638" s="35" t="e">
        <f t="shared" si="184"/>
        <v>#NUM!</v>
      </c>
      <c r="F638" s="35" t="e">
        <f t="shared" si="184"/>
        <v>#NUM!</v>
      </c>
      <c r="G638" s="35">
        <f t="shared" si="184"/>
        <v>57.15483992798984</v>
      </c>
      <c r="H638" s="35">
        <f t="shared" si="184"/>
        <v>50.219127022488706</v>
      </c>
      <c r="I638" s="35">
        <f t="shared" si="184"/>
        <v>43.603844652854264</v>
      </c>
      <c r="J638" s="33"/>
    </row>
    <row r="639" spans="1:10" s="1" customFormat="1" ht="22.5" x14ac:dyDescent="0.2">
      <c r="A639" s="18">
        <v>0.97</v>
      </c>
      <c r="B639" s="19">
        <f t="shared" si="151"/>
        <v>61.659500186148271</v>
      </c>
      <c r="C639" s="40" t="e">
        <f t="shared" ref="C639:I639" si="185">20*LOG10(C330/C536)</f>
        <v>#NUM!</v>
      </c>
      <c r="D639" s="35" t="e">
        <f t="shared" si="185"/>
        <v>#NUM!</v>
      </c>
      <c r="E639" s="35" t="e">
        <f t="shared" si="185"/>
        <v>#NUM!</v>
      </c>
      <c r="F639" s="35" t="e">
        <f t="shared" si="185"/>
        <v>#NUM!</v>
      </c>
      <c r="G639" s="35">
        <f t="shared" si="185"/>
        <v>57.154869729690375</v>
      </c>
      <c r="H639" s="35">
        <f t="shared" si="185"/>
        <v>50.219156824189241</v>
      </c>
      <c r="I639" s="35">
        <f t="shared" si="185"/>
        <v>43.603874454554791</v>
      </c>
      <c r="J639" s="33"/>
    </row>
    <row r="640" spans="1:10" s="1" customFormat="1" ht="22.5" x14ac:dyDescent="0.2">
      <c r="A640" s="18">
        <v>0.98</v>
      </c>
      <c r="B640" s="19">
        <f t="shared" si="151"/>
        <v>72.443596007499025</v>
      </c>
      <c r="C640" s="40" t="e">
        <f t="shared" ref="C640:I640" si="186">20*LOG10(C331/C537)</f>
        <v>#NUM!</v>
      </c>
      <c r="D640" s="35" t="e">
        <f t="shared" si="186"/>
        <v>#NUM!</v>
      </c>
      <c r="E640" s="35" t="e">
        <f t="shared" si="186"/>
        <v>#NUM!</v>
      </c>
      <c r="F640" s="35" t="e">
        <f t="shared" si="186"/>
        <v>#NUM!</v>
      </c>
      <c r="G640" s="35">
        <f t="shared" si="186"/>
        <v>57.154895095131842</v>
      </c>
      <c r="H640" s="35">
        <f t="shared" si="186"/>
        <v>50.219182189630722</v>
      </c>
      <c r="I640" s="35">
        <f t="shared" si="186"/>
        <v>43.603899819996272</v>
      </c>
      <c r="J640" s="33"/>
    </row>
    <row r="641" spans="1:10" s="1" customFormat="1" ht="22.5" x14ac:dyDescent="0.2">
      <c r="A641" s="18">
        <v>0.99</v>
      </c>
      <c r="B641" s="19">
        <f t="shared" si="151"/>
        <v>85.113803820237763</v>
      </c>
      <c r="C641" s="40" t="e">
        <f t="shared" ref="C641:I641" si="187">20*LOG10(C332/C538)</f>
        <v>#NUM!</v>
      </c>
      <c r="D641" s="35" t="e">
        <f t="shared" si="187"/>
        <v>#NUM!</v>
      </c>
      <c r="E641" s="35" t="e">
        <f t="shared" si="187"/>
        <v>#NUM!</v>
      </c>
      <c r="F641" s="35" t="e">
        <f t="shared" si="187"/>
        <v>#NUM!</v>
      </c>
      <c r="G641" s="35">
        <f t="shared" si="187"/>
        <v>57.154916684682291</v>
      </c>
      <c r="H641" s="35">
        <f t="shared" si="187"/>
        <v>50.219203779181171</v>
      </c>
      <c r="I641" s="35">
        <f t="shared" si="187"/>
        <v>43.603921409546722</v>
      </c>
      <c r="J641" s="33"/>
    </row>
    <row r="642" spans="1:10" s="1" customFormat="1" ht="23.25" thickBot="1" x14ac:dyDescent="0.25">
      <c r="A642" s="18">
        <v>1</v>
      </c>
      <c r="B642" s="19">
        <f t="shared" si="151"/>
        <v>100.00000000000001</v>
      </c>
      <c r="C642" s="40" t="e">
        <f t="shared" ref="C642:I642" si="188">20*LOG10(C333/C539)</f>
        <v>#NUM!</v>
      </c>
      <c r="D642" s="35" t="e">
        <f t="shared" si="188"/>
        <v>#NUM!</v>
      </c>
      <c r="E642" s="35" t="e">
        <f t="shared" si="188"/>
        <v>#NUM!</v>
      </c>
      <c r="F642" s="35" t="e">
        <f t="shared" si="188"/>
        <v>#NUM!</v>
      </c>
      <c r="G642" s="35">
        <f t="shared" si="188"/>
        <v>57.154935060412186</v>
      </c>
      <c r="H642" s="35">
        <f t="shared" si="188"/>
        <v>50.219222154911058</v>
      </c>
      <c r="I642" s="35">
        <f t="shared" si="188"/>
        <v>43.603939785276609</v>
      </c>
      <c r="J642" s="33"/>
    </row>
    <row r="643" spans="1:10" s="1" customFormat="1" ht="45" x14ac:dyDescent="0.45">
      <c r="A643" s="42" t="s">
        <v>112</v>
      </c>
      <c r="B643" s="24"/>
      <c r="C643" s="38"/>
      <c r="D643" s="39"/>
      <c r="E643" s="39"/>
      <c r="F643" s="39"/>
      <c r="G643" s="39"/>
      <c r="H643" s="39"/>
      <c r="I643" s="39"/>
      <c r="J643" s="32" t="s">
        <v>62</v>
      </c>
    </row>
    <row r="644" spans="1:10" s="1" customFormat="1" x14ac:dyDescent="0.2">
      <c r="A644" s="47" t="s">
        <v>107</v>
      </c>
      <c r="B644" s="48" t="s">
        <v>67</v>
      </c>
      <c r="C644" s="49" t="str">
        <f t="shared" ref="C644:I644" si="189">Camera_Name</f>
        <v>Competitor Camera</v>
      </c>
      <c r="D644" s="49" t="str">
        <f t="shared" si="189"/>
        <v>Acuros® SWIR (Low Gain)</v>
      </c>
      <c r="E644" s="49" t="str">
        <f t="shared" si="189"/>
        <v>Acuros® SWIR (Medium Gain)</v>
      </c>
      <c r="F644" s="49" t="str">
        <f t="shared" si="189"/>
        <v>Acuros® SWIR (High Gain)</v>
      </c>
      <c r="G644" s="49" t="str">
        <f t="shared" si="189"/>
        <v>Acuros® eSWIR (Low Gain)</v>
      </c>
      <c r="H644" s="49" t="str">
        <f t="shared" si="189"/>
        <v>Acuros® eSWIR (Medium Gain)</v>
      </c>
      <c r="I644" s="49" t="str">
        <f t="shared" si="189"/>
        <v>Acuros® eSWIR (High Gain)</v>
      </c>
      <c r="J644" s="48"/>
    </row>
    <row r="645" spans="1:10" s="1" customFormat="1" ht="22.5" x14ac:dyDescent="0.2">
      <c r="A645" s="18">
        <v>0</v>
      </c>
      <c r="B645" s="19">
        <f t="shared" ref="B645:B676" si="190">EsMin*(EsMax/EsMin)^$A645</f>
        <v>1.0000000000000001E-5</v>
      </c>
      <c r="C645" s="40">
        <f t="shared" ref="C645:I654" si="191">IF(C233+C336&gt;0,C233/(C233+C336),"NaN")</f>
        <v>0</v>
      </c>
      <c r="D645" s="35">
        <f t="shared" si="191"/>
        <v>0</v>
      </c>
      <c r="E645" s="35">
        <f t="shared" si="191"/>
        <v>0</v>
      </c>
      <c r="F645" s="35">
        <f t="shared" si="191"/>
        <v>0</v>
      </c>
      <c r="G645" s="35">
        <f t="shared" si="191"/>
        <v>8.1992132575570333E-3</v>
      </c>
      <c r="H645" s="35">
        <f t="shared" si="191"/>
        <v>8.1992132575570333E-3</v>
      </c>
      <c r="I645" s="35">
        <f t="shared" si="191"/>
        <v>8.1992132575570333E-3</v>
      </c>
      <c r="J645" s="33"/>
    </row>
    <row r="646" spans="1:10" s="1" customFormat="1" ht="22.5" x14ac:dyDescent="0.2">
      <c r="A646" s="18">
        <v>0.01</v>
      </c>
      <c r="B646" s="19">
        <f t="shared" si="190"/>
        <v>1.1748975549395296E-5</v>
      </c>
      <c r="C646" s="40">
        <f t="shared" si="191"/>
        <v>0</v>
      </c>
      <c r="D646" s="35">
        <f t="shared" si="191"/>
        <v>0</v>
      </c>
      <c r="E646" s="35">
        <f t="shared" si="191"/>
        <v>0</v>
      </c>
      <c r="F646" s="35">
        <f t="shared" si="191"/>
        <v>0</v>
      </c>
      <c r="G646" s="35">
        <f t="shared" si="191"/>
        <v>9.6194411151665771E-3</v>
      </c>
      <c r="H646" s="35">
        <f t="shared" si="191"/>
        <v>9.6194411151665771E-3</v>
      </c>
      <c r="I646" s="35">
        <f t="shared" si="191"/>
        <v>9.6194411151665771E-3</v>
      </c>
      <c r="J646" s="33"/>
    </row>
    <row r="647" spans="1:10" s="1" customFormat="1" ht="22.5" x14ac:dyDescent="0.2">
      <c r="A647" s="18">
        <v>0.02</v>
      </c>
      <c r="B647" s="19">
        <f t="shared" si="190"/>
        <v>1.3803842646028849E-5</v>
      </c>
      <c r="C647" s="40">
        <f t="shared" si="191"/>
        <v>0</v>
      </c>
      <c r="D647" s="35">
        <f t="shared" si="191"/>
        <v>0</v>
      </c>
      <c r="E647" s="35">
        <f t="shared" si="191"/>
        <v>0</v>
      </c>
      <c r="F647" s="35">
        <f t="shared" si="191"/>
        <v>0</v>
      </c>
      <c r="G647" s="35">
        <f t="shared" si="191"/>
        <v>1.1282875347835827E-2</v>
      </c>
      <c r="H647" s="35">
        <f t="shared" si="191"/>
        <v>1.1282875347835827E-2</v>
      </c>
      <c r="I647" s="35">
        <f t="shared" si="191"/>
        <v>1.1282875347835827E-2</v>
      </c>
      <c r="J647" s="33"/>
    </row>
    <row r="648" spans="1:10" s="1" customFormat="1" ht="22.5" x14ac:dyDescent="0.2">
      <c r="A648" s="18">
        <v>0.03</v>
      </c>
      <c r="B648" s="19">
        <f t="shared" si="190"/>
        <v>1.6218100973589302E-5</v>
      </c>
      <c r="C648" s="40">
        <f t="shared" si="191"/>
        <v>0</v>
      </c>
      <c r="D648" s="35">
        <f t="shared" si="191"/>
        <v>0</v>
      </c>
      <c r="E648" s="35">
        <f t="shared" si="191"/>
        <v>0</v>
      </c>
      <c r="F648" s="35">
        <f t="shared" si="191"/>
        <v>0</v>
      </c>
      <c r="G648" s="35">
        <f t="shared" si="191"/>
        <v>1.3230115046907456E-2</v>
      </c>
      <c r="H648" s="35">
        <f t="shared" si="191"/>
        <v>1.3230115046907456E-2</v>
      </c>
      <c r="I648" s="35">
        <f t="shared" si="191"/>
        <v>1.3230115046907456E-2</v>
      </c>
      <c r="J648" s="33"/>
    </row>
    <row r="649" spans="1:10" s="1" customFormat="1" ht="22.5" x14ac:dyDescent="0.2">
      <c r="A649" s="18">
        <v>0.04</v>
      </c>
      <c r="B649" s="19">
        <f t="shared" si="190"/>
        <v>1.9054607179632474E-5</v>
      </c>
      <c r="C649" s="40">
        <f t="shared" si="191"/>
        <v>0</v>
      </c>
      <c r="D649" s="35">
        <f t="shared" si="191"/>
        <v>0</v>
      </c>
      <c r="E649" s="35">
        <f t="shared" si="191"/>
        <v>0</v>
      </c>
      <c r="F649" s="35">
        <f t="shared" si="191"/>
        <v>0</v>
      </c>
      <c r="G649" s="35">
        <f t="shared" si="191"/>
        <v>1.5508145293679143E-2</v>
      </c>
      <c r="H649" s="35">
        <f t="shared" si="191"/>
        <v>1.5508145293679143E-2</v>
      </c>
      <c r="I649" s="35">
        <f t="shared" si="191"/>
        <v>1.5508145293679143E-2</v>
      </c>
      <c r="J649" s="33"/>
    </row>
    <row r="650" spans="1:10" s="1" customFormat="1" ht="22.5" x14ac:dyDescent="0.2">
      <c r="A650" s="18">
        <v>0.05</v>
      </c>
      <c r="B650" s="19">
        <f t="shared" si="190"/>
        <v>2.23872113856834E-5</v>
      </c>
      <c r="C650" s="40">
        <f t="shared" si="191"/>
        <v>0</v>
      </c>
      <c r="D650" s="35">
        <f t="shared" si="191"/>
        <v>0</v>
      </c>
      <c r="E650" s="35">
        <f t="shared" si="191"/>
        <v>0</v>
      </c>
      <c r="F650" s="35">
        <f t="shared" si="191"/>
        <v>0</v>
      </c>
      <c r="G650" s="35">
        <f t="shared" si="191"/>
        <v>1.8171195586635994E-2</v>
      </c>
      <c r="H650" s="35">
        <f t="shared" si="191"/>
        <v>1.8171195586635994E-2</v>
      </c>
      <c r="I650" s="35">
        <f t="shared" si="191"/>
        <v>1.8171195586635994E-2</v>
      </c>
      <c r="J650" s="33"/>
    </row>
    <row r="651" spans="1:10" s="1" customFormat="1" ht="22.5" x14ac:dyDescent="0.2">
      <c r="A651" s="18">
        <v>0.06</v>
      </c>
      <c r="B651" s="19">
        <f t="shared" si="190"/>
        <v>2.6302679918953821E-5</v>
      </c>
      <c r="C651" s="40">
        <f t="shared" si="191"/>
        <v>0</v>
      </c>
      <c r="D651" s="35">
        <f t="shared" si="191"/>
        <v>0</v>
      </c>
      <c r="E651" s="35">
        <f t="shared" si="191"/>
        <v>0</v>
      </c>
      <c r="F651" s="35">
        <f t="shared" si="191"/>
        <v>0</v>
      </c>
      <c r="G651" s="35">
        <f t="shared" si="191"/>
        <v>2.1281658076939124E-2</v>
      </c>
      <c r="H651" s="35">
        <f t="shared" si="191"/>
        <v>2.1281658076939124E-2</v>
      </c>
      <c r="I651" s="35">
        <f t="shared" si="191"/>
        <v>2.1281658076939124E-2</v>
      </c>
      <c r="J651" s="33"/>
    </row>
    <row r="652" spans="1:10" s="1" customFormat="1" ht="22.5" x14ac:dyDescent="0.2">
      <c r="A652" s="18">
        <v>7.0000000000000007E-2</v>
      </c>
      <c r="B652" s="19">
        <f t="shared" si="190"/>
        <v>3.0902954325135914E-5</v>
      </c>
      <c r="C652" s="40">
        <f t="shared" si="191"/>
        <v>0</v>
      </c>
      <c r="D652" s="35">
        <f t="shared" si="191"/>
        <v>0</v>
      </c>
      <c r="E652" s="35">
        <f t="shared" si="191"/>
        <v>0</v>
      </c>
      <c r="F652" s="35">
        <f t="shared" si="191"/>
        <v>0</v>
      </c>
      <c r="G652" s="35">
        <f t="shared" si="191"/>
        <v>2.4911046385720906E-2</v>
      </c>
      <c r="H652" s="35">
        <f t="shared" si="191"/>
        <v>2.4911046385720906E-2</v>
      </c>
      <c r="I652" s="35">
        <f t="shared" si="191"/>
        <v>2.4911046385720906E-2</v>
      </c>
      <c r="J652" s="33"/>
    </row>
    <row r="653" spans="1:10" s="1" customFormat="1" ht="22.5" x14ac:dyDescent="0.2">
      <c r="A653" s="18">
        <v>0.08</v>
      </c>
      <c r="B653" s="19">
        <f t="shared" si="190"/>
        <v>3.630780547701014E-5</v>
      </c>
      <c r="C653" s="40">
        <f t="shared" si="191"/>
        <v>0</v>
      </c>
      <c r="D653" s="35">
        <f t="shared" si="191"/>
        <v>0</v>
      </c>
      <c r="E653" s="35">
        <f t="shared" si="191"/>
        <v>0</v>
      </c>
      <c r="F653" s="35">
        <f t="shared" si="191"/>
        <v>0</v>
      </c>
      <c r="G653" s="35">
        <f t="shared" si="191"/>
        <v>2.9140963775148826E-2</v>
      </c>
      <c r="H653" s="35">
        <f t="shared" si="191"/>
        <v>2.9140963775148826E-2</v>
      </c>
      <c r="I653" s="35">
        <f t="shared" si="191"/>
        <v>2.9140963775148826E-2</v>
      </c>
      <c r="J653" s="33"/>
    </row>
    <row r="654" spans="1:10" s="1" customFormat="1" ht="22.5" x14ac:dyDescent="0.2">
      <c r="A654" s="18">
        <v>0.09</v>
      </c>
      <c r="B654" s="19">
        <f t="shared" si="190"/>
        <v>4.2657951880159264E-5</v>
      </c>
      <c r="C654" s="40">
        <f t="shared" si="191"/>
        <v>0</v>
      </c>
      <c r="D654" s="35">
        <f t="shared" si="191"/>
        <v>0</v>
      </c>
      <c r="E654" s="35">
        <f t="shared" si="191"/>
        <v>0</v>
      </c>
      <c r="F654" s="35">
        <f t="shared" si="191"/>
        <v>0</v>
      </c>
      <c r="G654" s="35">
        <f t="shared" si="191"/>
        <v>3.4064033496911519E-2</v>
      </c>
      <c r="H654" s="35">
        <f t="shared" si="191"/>
        <v>3.4064033496911519E-2</v>
      </c>
      <c r="I654" s="35">
        <f t="shared" si="191"/>
        <v>3.4064033496911519E-2</v>
      </c>
      <c r="J654" s="33"/>
    </row>
    <row r="655" spans="1:10" s="1" customFormat="1" ht="22.5" x14ac:dyDescent="0.2">
      <c r="A655" s="18">
        <v>0.1</v>
      </c>
      <c r="B655" s="19">
        <f t="shared" si="190"/>
        <v>5.0118723362727245E-5</v>
      </c>
      <c r="C655" s="40">
        <f t="shared" ref="C655:I664" si="192">IF(C243+C346&gt;0,C243/(C243+C346),"NaN")</f>
        <v>0</v>
      </c>
      <c r="D655" s="35">
        <f t="shared" si="192"/>
        <v>0</v>
      </c>
      <c r="E655" s="35">
        <f t="shared" si="192"/>
        <v>0</v>
      </c>
      <c r="F655" s="35">
        <f t="shared" si="192"/>
        <v>0</v>
      </c>
      <c r="G655" s="35">
        <f t="shared" si="192"/>
        <v>3.9784723575932747E-2</v>
      </c>
      <c r="H655" s="35">
        <f t="shared" si="192"/>
        <v>3.9784723575932747E-2</v>
      </c>
      <c r="I655" s="35">
        <f t="shared" si="192"/>
        <v>3.9784723575932747E-2</v>
      </c>
      <c r="J655" s="33"/>
    </row>
    <row r="656" spans="1:10" s="1" customFormat="1" ht="22.5" x14ac:dyDescent="0.2">
      <c r="A656" s="18">
        <v>0.11</v>
      </c>
      <c r="B656" s="19">
        <f t="shared" si="190"/>
        <v>5.8884365535558901E-5</v>
      </c>
      <c r="C656" s="40">
        <f t="shared" si="192"/>
        <v>0</v>
      </c>
      <c r="D656" s="35">
        <f t="shared" si="192"/>
        <v>0</v>
      </c>
      <c r="E656" s="35">
        <f t="shared" si="192"/>
        <v>0</v>
      </c>
      <c r="F656" s="35">
        <f t="shared" si="192"/>
        <v>0</v>
      </c>
      <c r="G656" s="35">
        <f t="shared" si="192"/>
        <v>4.6419972637972505E-2</v>
      </c>
      <c r="H656" s="35">
        <f t="shared" si="192"/>
        <v>4.6419972637972505E-2</v>
      </c>
      <c r="I656" s="35">
        <f t="shared" si="192"/>
        <v>4.6419972637972505E-2</v>
      </c>
      <c r="J656" s="33"/>
    </row>
    <row r="657" spans="1:10" s="1" customFormat="1" ht="22.5" x14ac:dyDescent="0.2">
      <c r="A657" s="18">
        <v>0.12</v>
      </c>
      <c r="B657" s="19">
        <f t="shared" si="190"/>
        <v>6.9183097091893653E-5</v>
      </c>
      <c r="C657" s="40">
        <f t="shared" si="192"/>
        <v>0</v>
      </c>
      <c r="D657" s="35">
        <f t="shared" si="192"/>
        <v>0</v>
      </c>
      <c r="E657" s="35">
        <f t="shared" si="192"/>
        <v>0</v>
      </c>
      <c r="F657" s="35">
        <f t="shared" si="192"/>
        <v>0</v>
      </c>
      <c r="G657" s="35">
        <f t="shared" si="192"/>
        <v>5.4099492653163175E-2</v>
      </c>
      <c r="H657" s="35">
        <f t="shared" si="192"/>
        <v>5.4099492653163175E-2</v>
      </c>
      <c r="I657" s="35">
        <f t="shared" si="192"/>
        <v>5.4099492653163175E-2</v>
      </c>
      <c r="J657" s="33"/>
    </row>
    <row r="658" spans="1:10" s="1" customFormat="1" ht="22.5" x14ac:dyDescent="0.2">
      <c r="A658" s="18">
        <v>0.13</v>
      </c>
      <c r="B658" s="19">
        <f t="shared" si="190"/>
        <v>8.1283051616409932E-5</v>
      </c>
      <c r="C658" s="40">
        <f t="shared" si="192"/>
        <v>0</v>
      </c>
      <c r="D658" s="35">
        <f t="shared" si="192"/>
        <v>0</v>
      </c>
      <c r="E658" s="35">
        <f t="shared" si="192"/>
        <v>0</v>
      </c>
      <c r="F658" s="35">
        <f t="shared" si="192"/>
        <v>0</v>
      </c>
      <c r="G658" s="35">
        <f t="shared" si="192"/>
        <v>6.2965589483196333E-2</v>
      </c>
      <c r="H658" s="35">
        <f t="shared" si="192"/>
        <v>6.2965589483196333E-2</v>
      </c>
      <c r="I658" s="35">
        <f t="shared" si="192"/>
        <v>6.2965589483196333E-2</v>
      </c>
      <c r="J658" s="33"/>
    </row>
    <row r="659" spans="1:10" s="1" customFormat="1" ht="22.5" x14ac:dyDescent="0.2">
      <c r="A659" s="18">
        <v>0.14000000000000001</v>
      </c>
      <c r="B659" s="19">
        <f t="shared" si="190"/>
        <v>9.5499258602143648E-5</v>
      </c>
      <c r="C659" s="40">
        <f t="shared" si="192"/>
        <v>0</v>
      </c>
      <c r="D659" s="35">
        <f t="shared" si="192"/>
        <v>0</v>
      </c>
      <c r="E659" s="35">
        <f t="shared" si="192"/>
        <v>0</v>
      </c>
      <c r="F659" s="35">
        <f t="shared" si="192"/>
        <v>0</v>
      </c>
      <c r="G659" s="35">
        <f t="shared" si="192"/>
        <v>7.3172305096343121E-2</v>
      </c>
      <c r="H659" s="35">
        <f t="shared" si="192"/>
        <v>7.3172305096343121E-2</v>
      </c>
      <c r="I659" s="35">
        <f t="shared" si="192"/>
        <v>7.3172305096343121E-2</v>
      </c>
      <c r="J659" s="33"/>
    </row>
    <row r="660" spans="1:10" s="1" customFormat="1" ht="22.5" x14ac:dyDescent="0.2">
      <c r="A660" s="18">
        <v>0.15</v>
      </c>
      <c r="B660" s="19">
        <f t="shared" si="190"/>
        <v>1.1220184543019637E-4</v>
      </c>
      <c r="C660" s="40">
        <f t="shared" si="192"/>
        <v>0</v>
      </c>
      <c r="D660" s="35">
        <f t="shared" si="192"/>
        <v>0</v>
      </c>
      <c r="E660" s="35">
        <f t="shared" si="192"/>
        <v>0</v>
      </c>
      <c r="F660" s="35">
        <f t="shared" si="192"/>
        <v>0</v>
      </c>
      <c r="G660" s="35">
        <f t="shared" si="192"/>
        <v>8.4883650481931916E-2</v>
      </c>
      <c r="H660" s="35">
        <f t="shared" si="192"/>
        <v>8.4883650481931916E-2</v>
      </c>
      <c r="I660" s="35">
        <f t="shared" si="192"/>
        <v>8.4883650481931916E-2</v>
      </c>
      <c r="J660" s="33"/>
    </row>
    <row r="661" spans="1:10" s="1" customFormat="1" ht="22.5" x14ac:dyDescent="0.2">
      <c r="A661" s="18">
        <v>0.16</v>
      </c>
      <c r="B661" s="19">
        <f t="shared" si="190"/>
        <v>1.3182567385564071E-4</v>
      </c>
      <c r="C661" s="40">
        <f t="shared" si="192"/>
        <v>0</v>
      </c>
      <c r="D661" s="35">
        <f t="shared" si="192"/>
        <v>0</v>
      </c>
      <c r="E661" s="35">
        <f t="shared" si="192"/>
        <v>0</v>
      </c>
      <c r="F661" s="35">
        <f t="shared" si="192"/>
        <v>0</v>
      </c>
      <c r="G661" s="35">
        <f t="shared" si="192"/>
        <v>9.8270672608944135E-2</v>
      </c>
      <c r="H661" s="35">
        <f t="shared" si="192"/>
        <v>9.8270672608944135E-2</v>
      </c>
      <c r="I661" s="35">
        <f t="shared" si="192"/>
        <v>9.8270672608944135E-2</v>
      </c>
      <c r="J661" s="33"/>
    </row>
    <row r="662" spans="1:10" s="1" customFormat="1" ht="22.5" x14ac:dyDescent="0.2">
      <c r="A662" s="18">
        <v>0.17</v>
      </c>
      <c r="B662" s="19">
        <f t="shared" si="190"/>
        <v>1.5488166189124819E-4</v>
      </c>
      <c r="C662" s="40">
        <f t="shared" si="192"/>
        <v>0</v>
      </c>
      <c r="D662" s="35">
        <f t="shared" si="192"/>
        <v>0</v>
      </c>
      <c r="E662" s="35">
        <f t="shared" si="192"/>
        <v>0</v>
      </c>
      <c r="F662" s="35">
        <f t="shared" si="192"/>
        <v>0</v>
      </c>
      <c r="G662" s="35">
        <f t="shared" si="192"/>
        <v>0.11350709247890832</v>
      </c>
      <c r="H662" s="35">
        <f t="shared" si="192"/>
        <v>0.11350709247890832</v>
      </c>
      <c r="I662" s="35">
        <f t="shared" si="192"/>
        <v>0.11350709247890832</v>
      </c>
      <c r="J662" s="33"/>
    </row>
    <row r="663" spans="1:10" s="1" customFormat="1" ht="22.5" x14ac:dyDescent="0.2">
      <c r="A663" s="18">
        <v>0.18</v>
      </c>
      <c r="B663" s="19">
        <f t="shared" si="190"/>
        <v>1.8197008586099835E-4</v>
      </c>
      <c r="C663" s="40">
        <f t="shared" si="192"/>
        <v>0</v>
      </c>
      <c r="D663" s="35">
        <f t="shared" si="192"/>
        <v>0</v>
      </c>
      <c r="E663" s="35">
        <f t="shared" si="192"/>
        <v>0</v>
      </c>
      <c r="F663" s="35">
        <f t="shared" si="192"/>
        <v>0</v>
      </c>
      <c r="G663" s="35">
        <f t="shared" si="192"/>
        <v>0.13076327805699875</v>
      </c>
      <c r="H663" s="35">
        <f t="shared" si="192"/>
        <v>0.13076327805699875</v>
      </c>
      <c r="I663" s="35">
        <f t="shared" si="192"/>
        <v>0.13076327805699875</v>
      </c>
      <c r="J663" s="33"/>
    </row>
    <row r="664" spans="1:10" s="1" customFormat="1" ht="22.5" x14ac:dyDescent="0.2">
      <c r="A664" s="18">
        <v>0.19</v>
      </c>
      <c r="B664" s="19">
        <f t="shared" si="190"/>
        <v>2.1379620895022326E-4</v>
      </c>
      <c r="C664" s="40">
        <f t="shared" si="192"/>
        <v>0</v>
      </c>
      <c r="D664" s="35">
        <f t="shared" si="192"/>
        <v>0</v>
      </c>
      <c r="E664" s="35">
        <f t="shared" si="192"/>
        <v>0</v>
      </c>
      <c r="F664" s="35">
        <f t="shared" si="192"/>
        <v>0</v>
      </c>
      <c r="G664" s="35">
        <f t="shared" si="192"/>
        <v>0.15019839176884911</v>
      </c>
      <c r="H664" s="35">
        <f t="shared" si="192"/>
        <v>0.15019839176884911</v>
      </c>
      <c r="I664" s="35">
        <f t="shared" si="192"/>
        <v>0.15019839176884911</v>
      </c>
      <c r="J664" s="33"/>
    </row>
    <row r="665" spans="1:10" s="1" customFormat="1" ht="22.5" x14ac:dyDescent="0.2">
      <c r="A665" s="18">
        <v>0.2</v>
      </c>
      <c r="B665" s="19">
        <f t="shared" si="190"/>
        <v>2.5118864315095812E-4</v>
      </c>
      <c r="C665" s="40">
        <f t="shared" ref="C665:I674" si="193">IF(C253+C356&gt;0,C253/(C253+C356),"NaN")</f>
        <v>0</v>
      </c>
      <c r="D665" s="35">
        <f t="shared" si="193"/>
        <v>0</v>
      </c>
      <c r="E665" s="35">
        <f t="shared" si="193"/>
        <v>0</v>
      </c>
      <c r="F665" s="35">
        <f t="shared" si="193"/>
        <v>0</v>
      </c>
      <c r="G665" s="35">
        <f t="shared" si="193"/>
        <v>0.17195069348046593</v>
      </c>
      <c r="H665" s="35">
        <f t="shared" si="193"/>
        <v>0.17195069348046593</v>
      </c>
      <c r="I665" s="35">
        <f t="shared" si="193"/>
        <v>0.17195069348046593</v>
      </c>
      <c r="J665" s="33"/>
    </row>
    <row r="666" spans="1:10" s="1" customFormat="1" ht="22.5" x14ac:dyDescent="0.2">
      <c r="A666" s="18">
        <v>0.21</v>
      </c>
      <c r="B666" s="19">
        <f t="shared" si="190"/>
        <v>2.9512092266663868E-4</v>
      </c>
      <c r="C666" s="40">
        <f t="shared" si="193"/>
        <v>0</v>
      </c>
      <c r="D666" s="35">
        <f t="shared" si="193"/>
        <v>0</v>
      </c>
      <c r="E666" s="35">
        <f t="shared" si="193"/>
        <v>0</v>
      </c>
      <c r="F666" s="35">
        <f t="shared" si="193"/>
        <v>0</v>
      </c>
      <c r="G666" s="35">
        <f t="shared" si="193"/>
        <v>0.19612619794561115</v>
      </c>
      <c r="H666" s="35">
        <f t="shared" si="193"/>
        <v>0.19612619794561115</v>
      </c>
      <c r="I666" s="35">
        <f t="shared" si="193"/>
        <v>0.19612619794561115</v>
      </c>
      <c r="J666" s="33"/>
    </row>
    <row r="667" spans="1:10" s="1" customFormat="1" ht="22.5" x14ac:dyDescent="0.2">
      <c r="A667" s="18">
        <v>0.22</v>
      </c>
      <c r="B667" s="19">
        <f t="shared" si="190"/>
        <v>3.4673685045253169E-4</v>
      </c>
      <c r="C667" s="40">
        <f t="shared" si="193"/>
        <v>0</v>
      </c>
      <c r="D667" s="35">
        <f t="shared" si="193"/>
        <v>0</v>
      </c>
      <c r="E667" s="35">
        <f t="shared" si="193"/>
        <v>0</v>
      </c>
      <c r="F667" s="35">
        <f t="shared" si="193"/>
        <v>0</v>
      </c>
      <c r="G667" s="35">
        <f t="shared" si="193"/>
        <v>0.22278618053641569</v>
      </c>
      <c r="H667" s="35">
        <f t="shared" si="193"/>
        <v>0.22278618053641569</v>
      </c>
      <c r="I667" s="35">
        <f t="shared" si="193"/>
        <v>0.22278618053641569</v>
      </c>
      <c r="J667" s="33"/>
    </row>
    <row r="668" spans="1:10" s="1" customFormat="1" ht="22.5" x14ac:dyDescent="0.2">
      <c r="A668" s="18">
        <v>0.23</v>
      </c>
      <c r="B668" s="19">
        <f t="shared" si="190"/>
        <v>4.0738027780411282E-4</v>
      </c>
      <c r="C668" s="40">
        <f t="shared" si="193"/>
        <v>0</v>
      </c>
      <c r="D668" s="35">
        <f t="shared" si="193"/>
        <v>0</v>
      </c>
      <c r="E668" s="35">
        <f t="shared" si="193"/>
        <v>0</v>
      </c>
      <c r="F668" s="35">
        <f t="shared" si="193"/>
        <v>0</v>
      </c>
      <c r="G668" s="35">
        <f t="shared" si="193"/>
        <v>0.25193437670340463</v>
      </c>
      <c r="H668" s="35">
        <f t="shared" si="193"/>
        <v>0.25193437670340463</v>
      </c>
      <c r="I668" s="35">
        <f t="shared" si="193"/>
        <v>0.25193437670340463</v>
      </c>
      <c r="J668" s="33"/>
    </row>
    <row r="669" spans="1:10" s="1" customFormat="1" ht="22.5" x14ac:dyDescent="0.2">
      <c r="A669" s="18">
        <v>0.24</v>
      </c>
      <c r="B669" s="19">
        <f t="shared" si="190"/>
        <v>4.7863009232263837E-4</v>
      </c>
      <c r="C669" s="40">
        <f t="shared" si="193"/>
        <v>0</v>
      </c>
      <c r="D669" s="35">
        <f t="shared" si="193"/>
        <v>0</v>
      </c>
      <c r="E669" s="35">
        <f t="shared" si="193"/>
        <v>0</v>
      </c>
      <c r="F669" s="35">
        <f t="shared" si="193"/>
        <v>0</v>
      </c>
      <c r="G669" s="35">
        <f t="shared" si="193"/>
        <v>0.28350508197823276</v>
      </c>
      <c r="H669" s="35">
        <f t="shared" si="193"/>
        <v>0.28350508197823276</v>
      </c>
      <c r="I669" s="35">
        <f t="shared" si="193"/>
        <v>0.28350508197823276</v>
      </c>
      <c r="J669" s="33"/>
    </row>
    <row r="670" spans="1:10" s="1" customFormat="1" ht="22.5" x14ac:dyDescent="0.2">
      <c r="A670" s="18">
        <v>0.25</v>
      </c>
      <c r="B670" s="19">
        <f t="shared" si="190"/>
        <v>5.6234132519034921E-4</v>
      </c>
      <c r="C670" s="40">
        <f t="shared" si="193"/>
        <v>0</v>
      </c>
      <c r="D670" s="35">
        <f t="shared" si="193"/>
        <v>0</v>
      </c>
      <c r="E670" s="35">
        <f t="shared" si="193"/>
        <v>0</v>
      </c>
      <c r="F670" s="35">
        <f t="shared" si="193"/>
        <v>0</v>
      </c>
      <c r="G670" s="35">
        <f t="shared" si="193"/>
        <v>0.317353654338836</v>
      </c>
      <c r="H670" s="35">
        <f t="shared" si="193"/>
        <v>0.317353654338836</v>
      </c>
      <c r="I670" s="35">
        <f t="shared" si="193"/>
        <v>0.317353654338836</v>
      </c>
      <c r="J670" s="33"/>
    </row>
    <row r="671" spans="1:10" s="1" customFormat="1" ht="22.5" x14ac:dyDescent="0.2">
      <c r="A671" s="18">
        <v>0.26</v>
      </c>
      <c r="B671" s="19">
        <f t="shared" si="190"/>
        <v>6.6069344800759626E-4</v>
      </c>
      <c r="C671" s="40">
        <f t="shared" si="193"/>
        <v>0</v>
      </c>
      <c r="D671" s="35">
        <f t="shared" si="193"/>
        <v>0</v>
      </c>
      <c r="E671" s="35">
        <f t="shared" si="193"/>
        <v>0</v>
      </c>
      <c r="F671" s="35">
        <f t="shared" si="193"/>
        <v>0</v>
      </c>
      <c r="G671" s="35">
        <f t="shared" si="193"/>
        <v>0.35325105251713473</v>
      </c>
      <c r="H671" s="35">
        <f t="shared" si="193"/>
        <v>0.35325105251713473</v>
      </c>
      <c r="I671" s="35">
        <f t="shared" si="193"/>
        <v>0.35325105251713473</v>
      </c>
      <c r="J671" s="33"/>
    </row>
    <row r="672" spans="1:10" s="1" customFormat="1" ht="22.5" x14ac:dyDescent="0.2">
      <c r="A672" s="18">
        <v>0.27</v>
      </c>
      <c r="B672" s="19">
        <f t="shared" si="190"/>
        <v>7.7624711662869226E-4</v>
      </c>
      <c r="C672" s="40">
        <f t="shared" si="193"/>
        <v>0</v>
      </c>
      <c r="D672" s="35">
        <f t="shared" si="193"/>
        <v>0</v>
      </c>
      <c r="E672" s="35">
        <f t="shared" si="193"/>
        <v>0</v>
      </c>
      <c r="F672" s="35">
        <f t="shared" si="193"/>
        <v>0</v>
      </c>
      <c r="G672" s="35">
        <f t="shared" si="193"/>
        <v>0.39088391640749454</v>
      </c>
      <c r="H672" s="35">
        <f t="shared" si="193"/>
        <v>0.39088391640749454</v>
      </c>
      <c r="I672" s="35">
        <f t="shared" si="193"/>
        <v>0.39088391640749454</v>
      </c>
      <c r="J672" s="33"/>
    </row>
    <row r="673" spans="1:10" s="1" customFormat="1" ht="22.5" x14ac:dyDescent="0.2">
      <c r="A673" s="18">
        <v>0.28000000000000003</v>
      </c>
      <c r="B673" s="19">
        <f t="shared" si="190"/>
        <v>9.120108393559105E-4</v>
      </c>
      <c r="C673" s="40">
        <f t="shared" si="193"/>
        <v>0</v>
      </c>
      <c r="D673" s="35">
        <f t="shared" si="193"/>
        <v>0</v>
      </c>
      <c r="E673" s="35">
        <f t="shared" si="193"/>
        <v>0</v>
      </c>
      <c r="F673" s="35">
        <f t="shared" si="193"/>
        <v>0</v>
      </c>
      <c r="G673" s="35">
        <f t="shared" si="193"/>
        <v>0.42986124767030526</v>
      </c>
      <c r="H673" s="35">
        <f t="shared" si="193"/>
        <v>0.42986124767030526</v>
      </c>
      <c r="I673" s="35">
        <f t="shared" si="193"/>
        <v>0.42986124767030526</v>
      </c>
      <c r="J673" s="33"/>
    </row>
    <row r="674" spans="1:10" s="1" customFormat="1" ht="22.5" x14ac:dyDescent="0.2">
      <c r="A674" s="18">
        <v>0.28999999999999998</v>
      </c>
      <c r="B674" s="19">
        <f t="shared" si="190"/>
        <v>1.0715193052376066E-3</v>
      </c>
      <c r="C674" s="40">
        <f t="shared" si="193"/>
        <v>0</v>
      </c>
      <c r="D674" s="35">
        <f t="shared" si="193"/>
        <v>0</v>
      </c>
      <c r="E674" s="35">
        <f t="shared" si="193"/>
        <v>0</v>
      </c>
      <c r="F674" s="35">
        <f t="shared" si="193"/>
        <v>0</v>
      </c>
      <c r="G674" s="35">
        <f t="shared" si="193"/>
        <v>0.46972798894457174</v>
      </c>
      <c r="H674" s="35">
        <f t="shared" si="193"/>
        <v>0.46972798894457174</v>
      </c>
      <c r="I674" s="35">
        <f t="shared" si="193"/>
        <v>0.46972798894457174</v>
      </c>
      <c r="J674" s="33"/>
    </row>
    <row r="675" spans="1:10" s="1" customFormat="1" ht="22.5" x14ac:dyDescent="0.2">
      <c r="A675" s="18">
        <v>0.3</v>
      </c>
      <c r="B675" s="19">
        <f t="shared" si="190"/>
        <v>1.2589254117941677E-3</v>
      </c>
      <c r="C675" s="40">
        <f t="shared" ref="C675:I684" si="194">IF(C263+C366&gt;0,C263/(C263+C366),"NaN")</f>
        <v>0</v>
      </c>
      <c r="D675" s="35">
        <f t="shared" si="194"/>
        <v>0</v>
      </c>
      <c r="E675" s="35">
        <f t="shared" si="194"/>
        <v>0</v>
      </c>
      <c r="F675" s="35">
        <f t="shared" si="194"/>
        <v>0</v>
      </c>
      <c r="G675" s="35">
        <f t="shared" si="194"/>
        <v>0.50998483077064183</v>
      </c>
      <c r="H675" s="35">
        <f t="shared" si="194"/>
        <v>0.50998483077064183</v>
      </c>
      <c r="I675" s="35">
        <f t="shared" si="194"/>
        <v>0.50998483077064183</v>
      </c>
      <c r="J675" s="33"/>
    </row>
    <row r="676" spans="1:10" s="1" customFormat="1" ht="22.5" x14ac:dyDescent="0.2">
      <c r="A676" s="18">
        <v>0.31</v>
      </c>
      <c r="B676" s="19">
        <f t="shared" si="190"/>
        <v>1.4791083881682085E-3</v>
      </c>
      <c r="C676" s="40">
        <f t="shared" si="194"/>
        <v>0</v>
      </c>
      <c r="D676" s="35">
        <f t="shared" si="194"/>
        <v>0</v>
      </c>
      <c r="E676" s="35">
        <f t="shared" si="194"/>
        <v>0</v>
      </c>
      <c r="F676" s="35">
        <f t="shared" si="194"/>
        <v>0</v>
      </c>
      <c r="G676" s="35">
        <f t="shared" si="194"/>
        <v>0.55011258382613215</v>
      </c>
      <c r="H676" s="35">
        <f t="shared" si="194"/>
        <v>0.55011258382613215</v>
      </c>
      <c r="I676" s="35">
        <f t="shared" si="194"/>
        <v>0.55011258382613215</v>
      </c>
      <c r="J676" s="33"/>
    </row>
    <row r="677" spans="1:10" s="1" customFormat="1" ht="22.5" x14ac:dyDescent="0.2">
      <c r="A677" s="18">
        <v>0.32</v>
      </c>
      <c r="B677" s="19">
        <f t="shared" ref="B677:B708" si="195">EsMin*(EsMax/EsMin)^$A677</f>
        <v>1.7378008287493754E-3</v>
      </c>
      <c r="C677" s="40">
        <f t="shared" si="194"/>
        <v>0</v>
      </c>
      <c r="D677" s="35">
        <f t="shared" si="194"/>
        <v>0</v>
      </c>
      <c r="E677" s="35">
        <f t="shared" si="194"/>
        <v>0</v>
      </c>
      <c r="F677" s="35">
        <f t="shared" si="194"/>
        <v>0</v>
      </c>
      <c r="G677" s="35">
        <f t="shared" si="194"/>
        <v>0.58959866902191715</v>
      </c>
      <c r="H677" s="35">
        <f t="shared" si="194"/>
        <v>0.58959866902191715</v>
      </c>
      <c r="I677" s="35">
        <f t="shared" si="194"/>
        <v>0.58959866902191715</v>
      </c>
      <c r="J677" s="33"/>
    </row>
    <row r="678" spans="1:10" s="1" customFormat="1" ht="22.5" x14ac:dyDescent="0.2">
      <c r="A678" s="18">
        <v>0.33</v>
      </c>
      <c r="B678" s="19">
        <f t="shared" si="195"/>
        <v>2.0417379446695297E-3</v>
      </c>
      <c r="C678" s="40">
        <f t="shared" si="194"/>
        <v>0</v>
      </c>
      <c r="D678" s="35">
        <f t="shared" si="194"/>
        <v>0</v>
      </c>
      <c r="E678" s="35">
        <f t="shared" si="194"/>
        <v>0</v>
      </c>
      <c r="F678" s="35">
        <f t="shared" si="194"/>
        <v>0</v>
      </c>
      <c r="G678" s="35">
        <f t="shared" si="194"/>
        <v>0.6279628988726369</v>
      </c>
      <c r="H678" s="35">
        <f t="shared" si="194"/>
        <v>0.6279628988726369</v>
      </c>
      <c r="I678" s="35">
        <f t="shared" si="194"/>
        <v>0.6279628988726369</v>
      </c>
      <c r="J678" s="33"/>
    </row>
    <row r="679" spans="1:10" s="1" customFormat="1" ht="22.5" x14ac:dyDescent="0.2">
      <c r="A679" s="18">
        <v>0.34</v>
      </c>
      <c r="B679" s="19">
        <f t="shared" si="195"/>
        <v>2.3988329190194912E-3</v>
      </c>
      <c r="C679" s="40">
        <f t="shared" si="194"/>
        <v>0</v>
      </c>
      <c r="D679" s="35">
        <f t="shared" si="194"/>
        <v>0</v>
      </c>
      <c r="E679" s="35">
        <f t="shared" si="194"/>
        <v>0</v>
      </c>
      <c r="F679" s="35">
        <f t="shared" si="194"/>
        <v>0</v>
      </c>
      <c r="G679" s="35">
        <f t="shared" si="194"/>
        <v>0.66477985143581575</v>
      </c>
      <c r="H679" s="35">
        <f t="shared" si="194"/>
        <v>0.66477985143581575</v>
      </c>
      <c r="I679" s="35">
        <f t="shared" si="194"/>
        <v>0.66477985143581575</v>
      </c>
      <c r="J679" s="33"/>
    </row>
    <row r="680" spans="1:10" s="1" customFormat="1" ht="22.5" x14ac:dyDescent="0.2">
      <c r="A680" s="18">
        <v>0.35</v>
      </c>
      <c r="B680" s="19">
        <f t="shared" si="195"/>
        <v>2.8183829312644535E-3</v>
      </c>
      <c r="C680" s="40">
        <f t="shared" si="194"/>
        <v>0</v>
      </c>
      <c r="D680" s="35">
        <f t="shared" si="194"/>
        <v>0</v>
      </c>
      <c r="E680" s="35">
        <f t="shared" si="194"/>
        <v>0</v>
      </c>
      <c r="F680" s="35">
        <f t="shared" si="194"/>
        <v>0</v>
      </c>
      <c r="G680" s="35">
        <f t="shared" si="194"/>
        <v>0.69969573859084744</v>
      </c>
      <c r="H680" s="35">
        <f t="shared" si="194"/>
        <v>0.69969573859084744</v>
      </c>
      <c r="I680" s="35">
        <f t="shared" si="194"/>
        <v>0.69969573859084744</v>
      </c>
      <c r="J680" s="33"/>
    </row>
    <row r="681" spans="1:10" s="1" customFormat="1" ht="22.5" x14ac:dyDescent="0.2">
      <c r="A681" s="18">
        <v>0.36</v>
      </c>
      <c r="B681" s="19">
        <f t="shared" si="195"/>
        <v>3.3113112148259109E-3</v>
      </c>
      <c r="C681" s="40">
        <f t="shared" si="194"/>
        <v>0</v>
      </c>
      <c r="D681" s="35">
        <f t="shared" si="194"/>
        <v>0</v>
      </c>
      <c r="E681" s="35">
        <f t="shared" si="194"/>
        <v>0</v>
      </c>
      <c r="F681" s="35">
        <f t="shared" si="194"/>
        <v>0</v>
      </c>
      <c r="G681" s="35">
        <f t="shared" si="194"/>
        <v>0.73243858635357317</v>
      </c>
      <c r="H681" s="35">
        <f t="shared" si="194"/>
        <v>0.73243858635357317</v>
      </c>
      <c r="I681" s="35">
        <f t="shared" si="194"/>
        <v>0.73243858635357317</v>
      </c>
      <c r="J681" s="33"/>
    </row>
    <row r="682" spans="1:10" s="1" customFormat="1" ht="22.5" x14ac:dyDescent="0.2">
      <c r="A682" s="18">
        <v>0.37</v>
      </c>
      <c r="B682" s="19">
        <f t="shared" si="195"/>
        <v>3.8904514499428066E-3</v>
      </c>
      <c r="C682" s="40">
        <f t="shared" si="194"/>
        <v>0</v>
      </c>
      <c r="D682" s="35">
        <f t="shared" si="194"/>
        <v>0</v>
      </c>
      <c r="E682" s="35">
        <f t="shared" si="194"/>
        <v>0</v>
      </c>
      <c r="F682" s="35">
        <f t="shared" si="194"/>
        <v>0</v>
      </c>
      <c r="G682" s="35">
        <f t="shared" si="194"/>
        <v>0.76282155287795617</v>
      </c>
      <c r="H682" s="35">
        <f t="shared" si="194"/>
        <v>0.76282155287795617</v>
      </c>
      <c r="I682" s="35">
        <f t="shared" si="194"/>
        <v>0.76282155287795617</v>
      </c>
      <c r="J682" s="33"/>
    </row>
    <row r="683" spans="1:10" s="1" customFormat="1" ht="22.5" x14ac:dyDescent="0.2">
      <c r="A683" s="18">
        <v>0.38</v>
      </c>
      <c r="B683" s="19">
        <f t="shared" si="195"/>
        <v>4.5708818961487522E-3</v>
      </c>
      <c r="C683" s="40">
        <f t="shared" si="194"/>
        <v>0</v>
      </c>
      <c r="D683" s="35">
        <f t="shared" si="194"/>
        <v>0</v>
      </c>
      <c r="E683" s="35">
        <f t="shared" si="194"/>
        <v>0</v>
      </c>
      <c r="F683" s="35">
        <f t="shared" si="194"/>
        <v>0</v>
      </c>
      <c r="G683" s="35">
        <f t="shared" si="194"/>
        <v>0.79074009392062328</v>
      </c>
      <c r="H683" s="35">
        <f t="shared" si="194"/>
        <v>0.79074009392062328</v>
      </c>
      <c r="I683" s="35">
        <f t="shared" si="194"/>
        <v>0.79074009392062328</v>
      </c>
      <c r="J683" s="33"/>
    </row>
    <row r="684" spans="1:10" s="1" customFormat="1" ht="22.5" x14ac:dyDescent="0.2">
      <c r="A684" s="18">
        <v>0.39</v>
      </c>
      <c r="B684" s="19">
        <f t="shared" si="195"/>
        <v>5.3703179637025304E-3</v>
      </c>
      <c r="C684" s="40">
        <f t="shared" si="194"/>
        <v>0</v>
      </c>
      <c r="D684" s="35">
        <f t="shared" si="194"/>
        <v>0</v>
      </c>
      <c r="E684" s="35">
        <f t="shared" si="194"/>
        <v>0</v>
      </c>
      <c r="F684" s="35">
        <f t="shared" si="194"/>
        <v>0</v>
      </c>
      <c r="G684" s="35">
        <f t="shared" si="194"/>
        <v>0.81616429748322228</v>
      </c>
      <c r="H684" s="35">
        <f t="shared" si="194"/>
        <v>0.81616429748322228</v>
      </c>
      <c r="I684" s="35">
        <f t="shared" si="194"/>
        <v>0.81616429748322228</v>
      </c>
      <c r="J684" s="33"/>
    </row>
    <row r="685" spans="1:10" s="1" customFormat="1" ht="22.5" x14ac:dyDescent="0.2">
      <c r="A685" s="18">
        <v>0.4</v>
      </c>
      <c r="B685" s="19">
        <f t="shared" si="195"/>
        <v>6.3095734448019381E-3</v>
      </c>
      <c r="C685" s="40">
        <f t="shared" ref="C685:I694" si="196">IF(C273+C376&gt;0,C273/(C273+C376),"NaN")</f>
        <v>0</v>
      </c>
      <c r="D685" s="35">
        <f t="shared" si="196"/>
        <v>0</v>
      </c>
      <c r="E685" s="35">
        <f t="shared" si="196"/>
        <v>0</v>
      </c>
      <c r="F685" s="35">
        <f t="shared" si="196"/>
        <v>0</v>
      </c>
      <c r="G685" s="35">
        <f t="shared" si="196"/>
        <v>0.83912799444736585</v>
      </c>
      <c r="H685" s="35">
        <f t="shared" si="196"/>
        <v>0.83912799444736585</v>
      </c>
      <c r="I685" s="35">
        <f t="shared" si="196"/>
        <v>0.83912799444736585</v>
      </c>
      <c r="J685" s="33"/>
    </row>
    <row r="686" spans="1:10" s="1" customFormat="1" ht="22.5" x14ac:dyDescent="0.2">
      <c r="A686" s="18">
        <v>0.41</v>
      </c>
      <c r="B686" s="19">
        <f t="shared" si="195"/>
        <v>7.4131024130091767E-3</v>
      </c>
      <c r="C686" s="40">
        <f t="shared" si="196"/>
        <v>0</v>
      </c>
      <c r="D686" s="35">
        <f t="shared" si="196"/>
        <v>0</v>
      </c>
      <c r="E686" s="35">
        <f t="shared" si="196"/>
        <v>0</v>
      </c>
      <c r="F686" s="35">
        <f t="shared" si="196"/>
        <v>0</v>
      </c>
      <c r="G686" s="35">
        <f t="shared" si="196"/>
        <v>0.85971624026460958</v>
      </c>
      <c r="H686" s="35">
        <f t="shared" si="196"/>
        <v>0.85971624026460958</v>
      </c>
      <c r="I686" s="35">
        <f t="shared" si="196"/>
        <v>0.85971624026460958</v>
      </c>
      <c r="J686" s="33"/>
    </row>
    <row r="687" spans="1:10" s="1" customFormat="1" ht="22.5" x14ac:dyDescent="0.2">
      <c r="A687" s="18">
        <v>0.42</v>
      </c>
      <c r="B687" s="19">
        <f t="shared" si="195"/>
        <v>8.7096358995608098E-3</v>
      </c>
      <c r="C687" s="40">
        <f t="shared" si="196"/>
        <v>0</v>
      </c>
      <c r="D687" s="35">
        <f t="shared" si="196"/>
        <v>0</v>
      </c>
      <c r="E687" s="35">
        <f t="shared" si="196"/>
        <v>0</v>
      </c>
      <c r="F687" s="35">
        <f t="shared" si="196"/>
        <v>0</v>
      </c>
      <c r="G687" s="35">
        <f t="shared" si="196"/>
        <v>0.87805253736730604</v>
      </c>
      <c r="H687" s="35">
        <f t="shared" si="196"/>
        <v>0.87805253736730604</v>
      </c>
      <c r="I687" s="35">
        <f t="shared" si="196"/>
        <v>0.87805253736730604</v>
      </c>
      <c r="J687" s="33"/>
    </row>
    <row r="688" spans="1:10" s="1" customFormat="1" ht="22.5" x14ac:dyDescent="0.2">
      <c r="A688" s="18">
        <v>0.43</v>
      </c>
      <c r="B688" s="19">
        <f t="shared" si="195"/>
        <v>1.0232929922807547E-2</v>
      </c>
      <c r="C688" s="40">
        <f t="shared" si="196"/>
        <v>0</v>
      </c>
      <c r="D688" s="35">
        <f t="shared" si="196"/>
        <v>0</v>
      </c>
      <c r="E688" s="35">
        <f t="shared" si="196"/>
        <v>0</v>
      </c>
      <c r="F688" s="35">
        <f t="shared" si="196"/>
        <v>0</v>
      </c>
      <c r="G688" s="35">
        <f t="shared" si="196"/>
        <v>0.8942868289098328</v>
      </c>
      <c r="H688" s="35">
        <f t="shared" si="196"/>
        <v>0.8942868289098328</v>
      </c>
      <c r="I688" s="35">
        <f t="shared" si="196"/>
        <v>0.8942868289098328</v>
      </c>
      <c r="J688" s="33"/>
    </row>
    <row r="689" spans="1:10" s="1" customFormat="1" ht="22.5" x14ac:dyDescent="0.2">
      <c r="A689" s="18">
        <v>0.44</v>
      </c>
      <c r="B689" s="19">
        <f t="shared" si="195"/>
        <v>1.2022644346174128E-2</v>
      </c>
      <c r="C689" s="40">
        <f t="shared" si="196"/>
        <v>0</v>
      </c>
      <c r="D689" s="35">
        <f t="shared" si="196"/>
        <v>0</v>
      </c>
      <c r="E689" s="35">
        <f t="shared" si="196"/>
        <v>0</v>
      </c>
      <c r="F689" s="35">
        <f t="shared" si="196"/>
        <v>0</v>
      </c>
      <c r="G689" s="35">
        <f t="shared" si="196"/>
        <v>0.90858493015567465</v>
      </c>
      <c r="H689" s="35">
        <f t="shared" si="196"/>
        <v>0.90858493015567465</v>
      </c>
      <c r="I689" s="35">
        <f t="shared" si="196"/>
        <v>0.90858493015567465</v>
      </c>
      <c r="J689" s="33"/>
    </row>
    <row r="690" spans="1:10" s="1" customFormat="1" ht="22.5" x14ac:dyDescent="0.2">
      <c r="A690" s="18">
        <v>0.45</v>
      </c>
      <c r="B690" s="19">
        <f t="shared" si="195"/>
        <v>1.4125375446227545E-2</v>
      </c>
      <c r="C690" s="40">
        <f t="shared" si="196"/>
        <v>0</v>
      </c>
      <c r="D690" s="35">
        <f t="shared" si="196"/>
        <v>0</v>
      </c>
      <c r="E690" s="35">
        <f t="shared" si="196"/>
        <v>0</v>
      </c>
      <c r="F690" s="35">
        <f t="shared" si="196"/>
        <v>0</v>
      </c>
      <c r="G690" s="35">
        <f t="shared" si="196"/>
        <v>0.92111973628491273</v>
      </c>
      <c r="H690" s="35">
        <f t="shared" si="196"/>
        <v>0.92111973628491273</v>
      </c>
      <c r="I690" s="35">
        <f t="shared" si="196"/>
        <v>0.92111973628491273</v>
      </c>
      <c r="J690" s="33"/>
    </row>
    <row r="691" spans="1:10" s="1" customFormat="1" ht="22.5" x14ac:dyDescent="0.2">
      <c r="A691" s="18">
        <v>0.46</v>
      </c>
      <c r="B691" s="19">
        <f t="shared" si="195"/>
        <v>1.6595869074375613E-2</v>
      </c>
      <c r="C691" s="40">
        <f t="shared" si="196"/>
        <v>0</v>
      </c>
      <c r="D691" s="35">
        <f t="shared" si="196"/>
        <v>0</v>
      </c>
      <c r="E691" s="35">
        <f t="shared" si="196"/>
        <v>0</v>
      </c>
      <c r="F691" s="35">
        <f t="shared" si="196"/>
        <v>0</v>
      </c>
      <c r="G691" s="35">
        <f t="shared" si="196"/>
        <v>0.93206428755589066</v>
      </c>
      <c r="H691" s="35">
        <f t="shared" si="196"/>
        <v>0.93206428755589066</v>
      </c>
      <c r="I691" s="35">
        <f t="shared" si="196"/>
        <v>0.93206428755589066</v>
      </c>
      <c r="J691" s="33"/>
    </row>
    <row r="692" spans="1:10" s="1" customFormat="1" ht="22.5" x14ac:dyDescent="0.2">
      <c r="A692" s="18">
        <v>0.47</v>
      </c>
      <c r="B692" s="19">
        <f t="shared" si="195"/>
        <v>1.9498445997580448E-2</v>
      </c>
      <c r="C692" s="40">
        <f t="shared" si="196"/>
        <v>0</v>
      </c>
      <c r="D692" s="35">
        <f t="shared" si="196"/>
        <v>0</v>
      </c>
      <c r="E692" s="35">
        <f t="shared" si="196"/>
        <v>0</v>
      </c>
      <c r="F692" s="35">
        <f t="shared" si="196"/>
        <v>0</v>
      </c>
      <c r="G692" s="35">
        <f t="shared" si="196"/>
        <v>0.94158659367131159</v>
      </c>
      <c r="H692" s="35">
        <f t="shared" si="196"/>
        <v>0.94158659367131159</v>
      </c>
      <c r="I692" s="35">
        <f t="shared" si="196"/>
        <v>0.94158659367131159</v>
      </c>
      <c r="J692" s="33"/>
    </row>
    <row r="693" spans="1:10" s="1" customFormat="1" ht="22.5" x14ac:dyDescent="0.2">
      <c r="A693" s="18">
        <v>0.48</v>
      </c>
      <c r="B693" s="19">
        <f t="shared" si="195"/>
        <v>2.2908676527677727E-2</v>
      </c>
      <c r="C693" s="40">
        <f t="shared" si="196"/>
        <v>0</v>
      </c>
      <c r="D693" s="35">
        <f t="shared" si="196"/>
        <v>0</v>
      </c>
      <c r="E693" s="35">
        <f t="shared" si="196"/>
        <v>0</v>
      </c>
      <c r="F693" s="35">
        <f t="shared" si="196"/>
        <v>0</v>
      </c>
      <c r="G693" s="35">
        <f t="shared" si="196"/>
        <v>0.94984601221354037</v>
      </c>
      <c r="H693" s="35">
        <f t="shared" si="196"/>
        <v>0.94984601221354037</v>
      </c>
      <c r="I693" s="35">
        <f t="shared" si="196"/>
        <v>0.94984601221354037</v>
      </c>
      <c r="J693" s="33"/>
    </row>
    <row r="694" spans="1:10" s="1" customFormat="1" ht="22.5" x14ac:dyDescent="0.2">
      <c r="A694" s="18">
        <v>0.49</v>
      </c>
      <c r="B694" s="19">
        <f t="shared" si="195"/>
        <v>2.6915348039269163E-2</v>
      </c>
      <c r="C694" s="40">
        <f t="shared" si="196"/>
        <v>0</v>
      </c>
      <c r="D694" s="35">
        <f t="shared" si="196"/>
        <v>0</v>
      </c>
      <c r="E694" s="35">
        <f t="shared" si="196"/>
        <v>0</v>
      </c>
      <c r="F694" s="35">
        <f t="shared" si="196"/>
        <v>0</v>
      </c>
      <c r="G694" s="35">
        <f t="shared" si="196"/>
        <v>0.95699092658147722</v>
      </c>
      <c r="H694" s="35">
        <f t="shared" si="196"/>
        <v>0.95699092658147722</v>
      </c>
      <c r="I694" s="35">
        <f t="shared" si="196"/>
        <v>0.95699092658147722</v>
      </c>
      <c r="J694" s="33"/>
    </row>
    <row r="695" spans="1:10" s="1" customFormat="1" ht="22.5" x14ac:dyDescent="0.2">
      <c r="A695" s="18">
        <v>0.5</v>
      </c>
      <c r="B695" s="19">
        <f t="shared" si="195"/>
        <v>3.1622776601683798E-2</v>
      </c>
      <c r="C695" s="40">
        <f t="shared" ref="C695:I704" si="197">IF(C283+C386&gt;0,C283/(C283+C386),"NaN")</f>
        <v>0</v>
      </c>
      <c r="D695" s="35">
        <f t="shared" si="197"/>
        <v>0</v>
      </c>
      <c r="E695" s="35">
        <f t="shared" si="197"/>
        <v>0</v>
      </c>
      <c r="F695" s="35">
        <f t="shared" si="197"/>
        <v>0</v>
      </c>
      <c r="G695" s="35">
        <f t="shared" si="197"/>
        <v>0.96315746039582906</v>
      </c>
      <c r="H695" s="35">
        <f t="shared" si="197"/>
        <v>0.96315746039582906</v>
      </c>
      <c r="I695" s="35">
        <f t="shared" si="197"/>
        <v>0.96315746039582906</v>
      </c>
      <c r="J695" s="33"/>
    </row>
    <row r="696" spans="1:10" s="1" customFormat="1" ht="22.5" x14ac:dyDescent="0.2">
      <c r="A696" s="18">
        <v>0.51</v>
      </c>
      <c r="B696" s="19">
        <f t="shared" si="195"/>
        <v>3.715352290971724E-2</v>
      </c>
      <c r="C696" s="40">
        <f t="shared" si="197"/>
        <v>0</v>
      </c>
      <c r="D696" s="35">
        <f t="shared" si="197"/>
        <v>0</v>
      </c>
      <c r="E696" s="35">
        <f t="shared" si="197"/>
        <v>0</v>
      </c>
      <c r="F696" s="35">
        <f t="shared" si="197"/>
        <v>0</v>
      </c>
      <c r="G696" s="35">
        <f t="shared" si="197"/>
        <v>0.96846898274546933</v>
      </c>
      <c r="H696" s="35">
        <f t="shared" si="197"/>
        <v>0.96846898274546933</v>
      </c>
      <c r="I696" s="35">
        <f t="shared" si="197"/>
        <v>0.96846898274546933</v>
      </c>
      <c r="J696" s="33"/>
    </row>
    <row r="697" spans="1:10" s="1" customFormat="1" ht="22.5" x14ac:dyDescent="0.2">
      <c r="A697" s="18">
        <v>0.52</v>
      </c>
      <c r="B697" s="19">
        <f t="shared" si="195"/>
        <v>4.3651583224016632E-2</v>
      </c>
      <c r="C697" s="40">
        <f t="shared" si="197"/>
        <v>0</v>
      </c>
      <c r="D697" s="35">
        <f t="shared" si="197"/>
        <v>0</v>
      </c>
      <c r="E697" s="35">
        <f t="shared" si="197"/>
        <v>0</v>
      </c>
      <c r="F697" s="35">
        <f t="shared" si="197"/>
        <v>0</v>
      </c>
      <c r="G697" s="35">
        <f t="shared" si="197"/>
        <v>0.97303618993332219</v>
      </c>
      <c r="H697" s="35">
        <f t="shared" si="197"/>
        <v>0.97303618993332219</v>
      </c>
      <c r="I697" s="35">
        <f t="shared" si="197"/>
        <v>0.97303618993332219</v>
      </c>
      <c r="J697" s="33"/>
    </row>
    <row r="698" spans="1:10" s="1" customFormat="1" ht="22.5" x14ac:dyDescent="0.2">
      <c r="A698" s="18">
        <v>0.53</v>
      </c>
      <c r="B698" s="19">
        <f t="shared" si="195"/>
        <v>5.1286138399136497E-2</v>
      </c>
      <c r="C698" s="40">
        <f t="shared" si="197"/>
        <v>0</v>
      </c>
      <c r="D698" s="35">
        <f t="shared" si="197"/>
        <v>0</v>
      </c>
      <c r="E698" s="35">
        <f t="shared" si="197"/>
        <v>0</v>
      </c>
      <c r="F698" s="35">
        <f t="shared" si="197"/>
        <v>0</v>
      </c>
      <c r="G698" s="35">
        <f t="shared" si="197"/>
        <v>0.97695758598209448</v>
      </c>
      <c r="H698" s="35">
        <f t="shared" si="197"/>
        <v>0.97695758598209448</v>
      </c>
      <c r="I698" s="35">
        <f t="shared" si="197"/>
        <v>0.97695758598209448</v>
      </c>
      <c r="J698" s="33"/>
    </row>
    <row r="699" spans="1:10" s="1" customFormat="1" ht="22.5" x14ac:dyDescent="0.2">
      <c r="A699" s="18">
        <v>0.54</v>
      </c>
      <c r="B699" s="19">
        <f t="shared" si="195"/>
        <v>6.0255958607435857E-2</v>
      </c>
      <c r="C699" s="40">
        <f t="shared" si="197"/>
        <v>0</v>
      </c>
      <c r="D699" s="35">
        <f t="shared" si="197"/>
        <v>0</v>
      </c>
      <c r="E699" s="35">
        <f t="shared" si="197"/>
        <v>0</v>
      </c>
      <c r="F699" s="35">
        <f t="shared" si="197"/>
        <v>0</v>
      </c>
      <c r="G699" s="35">
        <f t="shared" si="197"/>
        <v>0.98032022055926238</v>
      </c>
      <c r="H699" s="35">
        <f t="shared" si="197"/>
        <v>0.98032022055926238</v>
      </c>
      <c r="I699" s="35">
        <f t="shared" si="197"/>
        <v>0.98032022055926227</v>
      </c>
      <c r="J699" s="33"/>
    </row>
    <row r="700" spans="1:10" s="1" customFormat="1" ht="22.5" x14ac:dyDescent="0.2">
      <c r="A700" s="18">
        <v>0.55000000000000004</v>
      </c>
      <c r="B700" s="19">
        <f t="shared" si="195"/>
        <v>7.079457843841383E-2</v>
      </c>
      <c r="C700" s="40">
        <f t="shared" si="197"/>
        <v>0</v>
      </c>
      <c r="D700" s="35">
        <f t="shared" si="197"/>
        <v>0</v>
      </c>
      <c r="E700" s="35">
        <f t="shared" si="197"/>
        <v>0</v>
      </c>
      <c r="F700" s="35">
        <f t="shared" si="197"/>
        <v>0</v>
      </c>
      <c r="G700" s="35">
        <f t="shared" si="197"/>
        <v>0.98320057603642952</v>
      </c>
      <c r="H700" s="35">
        <f t="shared" si="197"/>
        <v>0.98320057603642952</v>
      </c>
      <c r="I700" s="35">
        <f t="shared" si="197"/>
        <v>0.98320057603642952</v>
      </c>
      <c r="J700" s="33"/>
    </row>
    <row r="701" spans="1:10" s="1" customFormat="1" ht="22.5" x14ac:dyDescent="0.2">
      <c r="A701" s="18">
        <v>0.56000000000000005</v>
      </c>
      <c r="B701" s="19">
        <f t="shared" si="195"/>
        <v>8.3176377110267249E-2</v>
      </c>
      <c r="C701" s="40">
        <f t="shared" si="197"/>
        <v>0</v>
      </c>
      <c r="D701" s="35">
        <f t="shared" si="197"/>
        <v>0</v>
      </c>
      <c r="E701" s="35">
        <f t="shared" si="197"/>
        <v>0</v>
      </c>
      <c r="F701" s="35">
        <f t="shared" si="197"/>
        <v>0</v>
      </c>
      <c r="G701" s="35">
        <f t="shared" si="197"/>
        <v>0.98566552365495974</v>
      </c>
      <c r="H701" s="35">
        <f t="shared" si="197"/>
        <v>0.98566552365495974</v>
      </c>
      <c r="I701" s="35">
        <f t="shared" si="197"/>
        <v>0.98566552365495963</v>
      </c>
      <c r="J701" s="33"/>
    </row>
    <row r="702" spans="1:10" s="1" customFormat="1" ht="22.5" x14ac:dyDescent="0.2">
      <c r="A702" s="18">
        <v>0.56999999999999995</v>
      </c>
      <c r="B702" s="19">
        <f t="shared" si="195"/>
        <v>9.7723722095581E-2</v>
      </c>
      <c r="C702" s="40">
        <f t="shared" si="197"/>
        <v>0</v>
      </c>
      <c r="D702" s="35">
        <f t="shared" si="197"/>
        <v>0</v>
      </c>
      <c r="E702" s="35">
        <f t="shared" si="197"/>
        <v>0</v>
      </c>
      <c r="F702" s="35">
        <f t="shared" si="197"/>
        <v>0</v>
      </c>
      <c r="G702" s="35">
        <f t="shared" si="197"/>
        <v>0.98777329186274965</v>
      </c>
      <c r="H702" s="35">
        <f t="shared" si="197"/>
        <v>0.98777329186274965</v>
      </c>
      <c r="I702" s="35">
        <f t="shared" si="197"/>
        <v>0.98777329186274965</v>
      </c>
      <c r="J702" s="33"/>
    </row>
    <row r="703" spans="1:10" s="1" customFormat="1" ht="22.5" x14ac:dyDescent="0.2">
      <c r="A703" s="18">
        <v>0.57999999999999996</v>
      </c>
      <c r="B703" s="19">
        <f t="shared" si="195"/>
        <v>0.11481536214968832</v>
      </c>
      <c r="C703" s="40">
        <f t="shared" si="197"/>
        <v>0</v>
      </c>
      <c r="D703" s="35">
        <f t="shared" si="197"/>
        <v>0</v>
      </c>
      <c r="E703" s="35">
        <f t="shared" si="197"/>
        <v>0</v>
      </c>
      <c r="F703" s="35">
        <f t="shared" si="197"/>
        <v>0</v>
      </c>
      <c r="G703" s="35">
        <f t="shared" si="197"/>
        <v>0.9895744080884602</v>
      </c>
      <c r="H703" s="35">
        <f t="shared" si="197"/>
        <v>0.9895744080884602</v>
      </c>
      <c r="I703" s="35">
        <f t="shared" si="197"/>
        <v>0.9895744080884602</v>
      </c>
      <c r="J703" s="33"/>
    </row>
    <row r="704" spans="1:10" s="1" customFormat="1" ht="22.5" x14ac:dyDescent="0.2">
      <c r="A704" s="18">
        <v>0.59</v>
      </c>
      <c r="B704" s="19">
        <f t="shared" si="195"/>
        <v>0.1348962882591653</v>
      </c>
      <c r="C704" s="40">
        <f t="shared" si="197"/>
        <v>0</v>
      </c>
      <c r="D704" s="35">
        <f t="shared" si="197"/>
        <v>0</v>
      </c>
      <c r="E704" s="35">
        <f t="shared" si="197"/>
        <v>0</v>
      </c>
      <c r="F704" s="35">
        <f t="shared" si="197"/>
        <v>0</v>
      </c>
      <c r="G704" s="35">
        <f t="shared" si="197"/>
        <v>0.9911125891221273</v>
      </c>
      <c r="H704" s="35">
        <f t="shared" si="197"/>
        <v>0.9911125891221273</v>
      </c>
      <c r="I704" s="35">
        <f t="shared" si="197"/>
        <v>0.9911125891221273</v>
      </c>
      <c r="J704" s="33"/>
    </row>
    <row r="705" spans="1:10" s="1" customFormat="1" ht="22.5" x14ac:dyDescent="0.2">
      <c r="A705" s="18">
        <v>0.6</v>
      </c>
      <c r="B705" s="19">
        <f t="shared" si="195"/>
        <v>0.15848931924611148</v>
      </c>
      <c r="C705" s="40">
        <f t="shared" ref="C705:I714" si="198">IF(C293+C396&gt;0,C293/(C293+C396),"NaN")</f>
        <v>0</v>
      </c>
      <c r="D705" s="35">
        <f t="shared" si="198"/>
        <v>0</v>
      </c>
      <c r="E705" s="35">
        <f t="shared" si="198"/>
        <v>0</v>
      </c>
      <c r="F705" s="35">
        <f t="shared" si="198"/>
        <v>0</v>
      </c>
      <c r="G705" s="35">
        <f t="shared" si="198"/>
        <v>0.99242556558352879</v>
      </c>
      <c r="H705" s="35">
        <f t="shared" si="198"/>
        <v>0.99242556558352879</v>
      </c>
      <c r="I705" s="35">
        <f t="shared" si="198"/>
        <v>0.99242556558352868</v>
      </c>
      <c r="J705" s="33"/>
    </row>
    <row r="706" spans="1:10" s="1" customFormat="1" ht="22.5" x14ac:dyDescent="0.2">
      <c r="A706" s="18">
        <v>0.61</v>
      </c>
      <c r="B706" s="19">
        <f t="shared" si="195"/>
        <v>0.18620871366628677</v>
      </c>
      <c r="C706" s="40">
        <f t="shared" si="198"/>
        <v>0</v>
      </c>
      <c r="D706" s="35">
        <f t="shared" si="198"/>
        <v>0</v>
      </c>
      <c r="E706" s="35">
        <f t="shared" si="198"/>
        <v>0</v>
      </c>
      <c r="F706" s="35">
        <f t="shared" si="198"/>
        <v>0</v>
      </c>
      <c r="G706" s="35">
        <f t="shared" si="198"/>
        <v>0.99354583338590097</v>
      </c>
      <c r="H706" s="35">
        <f t="shared" si="198"/>
        <v>0.99354583338590097</v>
      </c>
      <c r="I706" s="35">
        <f t="shared" si="198"/>
        <v>0.99354583338590097</v>
      </c>
      <c r="J706" s="33"/>
    </row>
    <row r="707" spans="1:10" s="1" customFormat="1" ht="22.5" x14ac:dyDescent="0.2">
      <c r="A707" s="18">
        <v>0.62</v>
      </c>
      <c r="B707" s="19">
        <f t="shared" si="195"/>
        <v>0.21877616239495551</v>
      </c>
      <c r="C707" s="40">
        <f t="shared" si="198"/>
        <v>0</v>
      </c>
      <c r="D707" s="35">
        <f t="shared" si="198"/>
        <v>0</v>
      </c>
      <c r="E707" s="35">
        <f t="shared" si="198"/>
        <v>0</v>
      </c>
      <c r="F707" s="35">
        <f t="shared" si="198"/>
        <v>0</v>
      </c>
      <c r="G707" s="35">
        <f t="shared" si="198"/>
        <v>0.99450133027847765</v>
      </c>
      <c r="H707" s="35">
        <f t="shared" si="198"/>
        <v>0.99450133027847765</v>
      </c>
      <c r="I707" s="35">
        <f t="shared" si="198"/>
        <v>0.99450133027847765</v>
      </c>
      <c r="J707" s="33"/>
    </row>
    <row r="708" spans="1:10" s="1" customFormat="1" ht="22.5" x14ac:dyDescent="0.2">
      <c r="A708" s="18">
        <v>0.63</v>
      </c>
      <c r="B708" s="19">
        <f t="shared" si="195"/>
        <v>0.2570395782768865</v>
      </c>
      <c r="C708" s="40">
        <f t="shared" si="198"/>
        <v>0</v>
      </c>
      <c r="D708" s="35">
        <f t="shared" si="198"/>
        <v>0</v>
      </c>
      <c r="E708" s="35">
        <f t="shared" si="198"/>
        <v>0</v>
      </c>
      <c r="F708" s="35">
        <f t="shared" si="198"/>
        <v>0</v>
      </c>
      <c r="G708" s="35">
        <f t="shared" si="198"/>
        <v>0.99531603901814136</v>
      </c>
      <c r="H708" s="35">
        <f t="shared" si="198"/>
        <v>0.99531603901814136</v>
      </c>
      <c r="I708" s="35">
        <f t="shared" si="198"/>
        <v>0.99531603901814136</v>
      </c>
      <c r="J708" s="33"/>
    </row>
    <row r="709" spans="1:10" s="1" customFormat="1" ht="22.5" x14ac:dyDescent="0.2">
      <c r="A709" s="18">
        <v>0.64</v>
      </c>
      <c r="B709" s="19">
        <f t="shared" ref="B709:B745" si="199">EsMin*(EsMax/EsMin)^$A709</f>
        <v>0.3019951720402016</v>
      </c>
      <c r="C709" s="40">
        <f t="shared" si="198"/>
        <v>0</v>
      </c>
      <c r="D709" s="35">
        <f t="shared" si="198"/>
        <v>0</v>
      </c>
      <c r="E709" s="35">
        <f t="shared" si="198"/>
        <v>0</v>
      </c>
      <c r="F709" s="35">
        <f t="shared" si="198"/>
        <v>0</v>
      </c>
      <c r="G709" s="35">
        <f t="shared" si="198"/>
        <v>0.99601052092025633</v>
      </c>
      <c r="H709" s="35">
        <f t="shared" si="198"/>
        <v>0.99601052092025644</v>
      </c>
      <c r="I709" s="35">
        <f t="shared" si="198"/>
        <v>0.99601052092025633</v>
      </c>
      <c r="J709" s="33"/>
    </row>
    <row r="710" spans="1:10" s="1" customFormat="1" ht="22.5" x14ac:dyDescent="0.2">
      <c r="A710" s="18">
        <v>0.65</v>
      </c>
      <c r="B710" s="19">
        <f t="shared" si="199"/>
        <v>0.3548133892335758</v>
      </c>
      <c r="C710" s="40">
        <f t="shared" si="198"/>
        <v>0</v>
      </c>
      <c r="D710" s="35">
        <f t="shared" si="198"/>
        <v>0</v>
      </c>
      <c r="E710" s="35">
        <f t="shared" si="198"/>
        <v>0</v>
      </c>
      <c r="F710" s="35">
        <f t="shared" si="198"/>
        <v>0</v>
      </c>
      <c r="G710" s="35">
        <f t="shared" si="198"/>
        <v>0.99660238482119912</v>
      </c>
      <c r="H710" s="35">
        <f t="shared" si="198"/>
        <v>0.99660238482119923</v>
      </c>
      <c r="I710" s="35">
        <f t="shared" si="198"/>
        <v>0.99660238482119923</v>
      </c>
      <c r="J710" s="33"/>
    </row>
    <row r="711" spans="1:10" s="1" customFormat="1" ht="22.5" x14ac:dyDescent="0.2">
      <c r="A711" s="18">
        <v>0.66</v>
      </c>
      <c r="B711" s="19">
        <f t="shared" si="199"/>
        <v>0.41686938347033553</v>
      </c>
      <c r="C711" s="40">
        <f t="shared" si="198"/>
        <v>0</v>
      </c>
      <c r="D711" s="35">
        <f t="shared" si="198"/>
        <v>0</v>
      </c>
      <c r="E711" s="35">
        <f t="shared" si="198"/>
        <v>0</v>
      </c>
      <c r="F711" s="35">
        <f t="shared" si="198"/>
        <v>0</v>
      </c>
      <c r="G711" s="35">
        <f t="shared" si="198"/>
        <v>0.99710669711997235</v>
      </c>
      <c r="H711" s="35">
        <f t="shared" si="198"/>
        <v>0.99710669711997235</v>
      </c>
      <c r="I711" s="35">
        <f t="shared" si="198"/>
        <v>0.99710669711997235</v>
      </c>
      <c r="J711" s="33"/>
    </row>
    <row r="712" spans="1:10" s="1" customFormat="1" ht="22.5" x14ac:dyDescent="0.2">
      <c r="A712" s="18">
        <v>0.67</v>
      </c>
      <c r="B712" s="19">
        <f t="shared" si="199"/>
        <v>0.48977881936844692</v>
      </c>
      <c r="C712" s="40">
        <f t="shared" si="198"/>
        <v>0</v>
      </c>
      <c r="D712" s="35">
        <f t="shared" si="198"/>
        <v>0</v>
      </c>
      <c r="E712" s="35">
        <f t="shared" si="198"/>
        <v>0</v>
      </c>
      <c r="F712" s="35">
        <f t="shared" si="198"/>
        <v>0</v>
      </c>
      <c r="G712" s="35">
        <f t="shared" si="198"/>
        <v>0.99753633875711334</v>
      </c>
      <c r="H712" s="35">
        <f t="shared" si="198"/>
        <v>0.99753633875711334</v>
      </c>
      <c r="I712" s="35">
        <f t="shared" si="198"/>
        <v>0.99753633875711334</v>
      </c>
      <c r="J712" s="33"/>
    </row>
    <row r="713" spans="1:10" s="1" customFormat="1" ht="22.5" x14ac:dyDescent="0.2">
      <c r="A713" s="18">
        <v>0.68</v>
      </c>
      <c r="B713" s="19">
        <f t="shared" si="199"/>
        <v>0.57543993733715737</v>
      </c>
      <c r="C713" s="40">
        <f t="shared" si="198"/>
        <v>0</v>
      </c>
      <c r="D713" s="35">
        <f t="shared" si="198"/>
        <v>0</v>
      </c>
      <c r="E713" s="35">
        <f t="shared" si="198"/>
        <v>0</v>
      </c>
      <c r="F713" s="35">
        <f t="shared" si="198"/>
        <v>0</v>
      </c>
      <c r="G713" s="35">
        <f t="shared" si="198"/>
        <v>0.99790231488647207</v>
      </c>
      <c r="H713" s="35">
        <f t="shared" si="198"/>
        <v>0.99790231488647207</v>
      </c>
      <c r="I713" s="35">
        <f t="shared" si="198"/>
        <v>0.99790231488647207</v>
      </c>
      <c r="J713" s="33"/>
    </row>
    <row r="714" spans="1:10" s="1" customFormat="1" ht="22.5" x14ac:dyDescent="0.2">
      <c r="A714" s="18">
        <v>0.69</v>
      </c>
      <c r="B714" s="19">
        <f t="shared" si="199"/>
        <v>0.67608297539198181</v>
      </c>
      <c r="C714" s="40">
        <f t="shared" si="198"/>
        <v>0</v>
      </c>
      <c r="D714" s="35">
        <f t="shared" si="198"/>
        <v>0</v>
      </c>
      <c r="E714" s="35">
        <f t="shared" si="198"/>
        <v>0</v>
      </c>
      <c r="F714" s="35">
        <f t="shared" si="198"/>
        <v>0</v>
      </c>
      <c r="G714" s="35">
        <f t="shared" si="198"/>
        <v>0.99821402270857573</v>
      </c>
      <c r="H714" s="35">
        <f t="shared" si="198"/>
        <v>0.99821402270857573</v>
      </c>
      <c r="I714" s="35">
        <f t="shared" si="198"/>
        <v>0.99821402270857573</v>
      </c>
      <c r="J714" s="33"/>
    </row>
    <row r="715" spans="1:10" s="1" customFormat="1" ht="22.5" x14ac:dyDescent="0.2">
      <c r="A715" s="18">
        <v>0.7</v>
      </c>
      <c r="B715" s="19">
        <f t="shared" si="199"/>
        <v>0.79432823472428116</v>
      </c>
      <c r="C715" s="40">
        <f t="shared" ref="C715:I724" si="200">IF(C303+C406&gt;0,C303/(C303+C406),"NaN")</f>
        <v>0</v>
      </c>
      <c r="D715" s="35">
        <f t="shared" si="200"/>
        <v>0</v>
      </c>
      <c r="E715" s="35">
        <f t="shared" si="200"/>
        <v>0</v>
      </c>
      <c r="F715" s="35">
        <f t="shared" si="200"/>
        <v>0</v>
      </c>
      <c r="G715" s="35">
        <f t="shared" si="200"/>
        <v>0.99847948254092267</v>
      </c>
      <c r="H715" s="35">
        <f t="shared" si="200"/>
        <v>0.99847948254092267</v>
      </c>
      <c r="I715" s="35">
        <f t="shared" si="200"/>
        <v>0.99847948254092267</v>
      </c>
      <c r="J715" s="33"/>
    </row>
    <row r="716" spans="1:10" s="1" customFormat="1" ht="22.5" x14ac:dyDescent="0.2">
      <c r="A716" s="18">
        <v>0.71</v>
      </c>
      <c r="B716" s="19">
        <f t="shared" si="199"/>
        <v>0.93325430079699156</v>
      </c>
      <c r="C716" s="40">
        <f t="shared" si="200"/>
        <v>0</v>
      </c>
      <c r="D716" s="35">
        <f t="shared" si="200"/>
        <v>0</v>
      </c>
      <c r="E716" s="35">
        <f t="shared" si="200"/>
        <v>0</v>
      </c>
      <c r="F716" s="35">
        <f t="shared" si="200"/>
        <v>0</v>
      </c>
      <c r="G716" s="35">
        <f t="shared" si="200"/>
        <v>0.99870553675468199</v>
      </c>
      <c r="H716" s="35">
        <f t="shared" si="200"/>
        <v>0.99870553675468199</v>
      </c>
      <c r="I716" s="35">
        <f t="shared" si="200"/>
        <v>0.99870553675468199</v>
      </c>
      <c r="J716" s="33"/>
    </row>
    <row r="717" spans="1:10" s="1" customFormat="1" ht="22.5" x14ac:dyDescent="0.2">
      <c r="A717" s="18">
        <v>0.72</v>
      </c>
      <c r="B717" s="19">
        <f t="shared" si="199"/>
        <v>1.0964781961431849</v>
      </c>
      <c r="C717" s="40">
        <f t="shared" si="200"/>
        <v>0</v>
      </c>
      <c r="D717" s="35">
        <f t="shared" si="200"/>
        <v>0</v>
      </c>
      <c r="E717" s="35">
        <f t="shared" si="200"/>
        <v>0</v>
      </c>
      <c r="F717" s="35">
        <f t="shared" si="200"/>
        <v>0</v>
      </c>
      <c r="G717" s="35">
        <f t="shared" si="200"/>
        <v>0.99889802074548784</v>
      </c>
      <c r="H717" s="35">
        <f t="shared" si="200"/>
        <v>0.99889802074548784</v>
      </c>
      <c r="I717" s="35">
        <f t="shared" si="200"/>
        <v>0.99889802074548784</v>
      </c>
      <c r="J717" s="33"/>
    </row>
    <row r="718" spans="1:10" s="1" customFormat="1" ht="22.5" x14ac:dyDescent="0.2">
      <c r="A718" s="18">
        <v>0.73</v>
      </c>
      <c r="B718" s="19">
        <f t="shared" si="199"/>
        <v>1.2882495516931352</v>
      </c>
      <c r="C718" s="40">
        <f t="shared" si="200"/>
        <v>0</v>
      </c>
      <c r="D718" s="35">
        <f t="shared" si="200"/>
        <v>0</v>
      </c>
      <c r="E718" s="35">
        <f t="shared" si="200"/>
        <v>0</v>
      </c>
      <c r="F718" s="35">
        <f t="shared" si="200"/>
        <v>0</v>
      </c>
      <c r="G718" s="35">
        <f t="shared" si="200"/>
        <v>0.99906190965221353</v>
      </c>
      <c r="H718" s="35">
        <f t="shared" si="200"/>
        <v>0.99906190965221353</v>
      </c>
      <c r="I718" s="35">
        <f t="shared" si="200"/>
        <v>0.99906190965221353</v>
      </c>
      <c r="J718" s="33"/>
    </row>
    <row r="719" spans="1:10" s="1" customFormat="1" ht="22.5" x14ac:dyDescent="0.2">
      <c r="A719" s="18">
        <v>0.74</v>
      </c>
      <c r="B719" s="19">
        <f t="shared" si="199"/>
        <v>1.5135612484362084</v>
      </c>
      <c r="C719" s="40">
        <f t="shared" si="200"/>
        <v>0</v>
      </c>
      <c r="D719" s="35">
        <f t="shared" si="200"/>
        <v>0</v>
      </c>
      <c r="E719" s="35">
        <f t="shared" si="200"/>
        <v>0</v>
      </c>
      <c r="F719" s="35">
        <f t="shared" si="200"/>
        <v>0</v>
      </c>
      <c r="G719" s="35">
        <f t="shared" si="200"/>
        <v>0.99920144410661638</v>
      </c>
      <c r="H719" s="35">
        <f t="shared" si="200"/>
        <v>0.99920144410661638</v>
      </c>
      <c r="I719" s="35">
        <f t="shared" si="200"/>
        <v>0.99920144410661638</v>
      </c>
      <c r="J719" s="33"/>
    </row>
    <row r="720" spans="1:10" s="1" customFormat="1" ht="22.5" x14ac:dyDescent="0.2">
      <c r="A720" s="18">
        <v>0.75</v>
      </c>
      <c r="B720" s="19">
        <f t="shared" si="199"/>
        <v>1.7782794100389221</v>
      </c>
      <c r="C720" s="40">
        <f t="shared" si="200"/>
        <v>0</v>
      </c>
      <c r="D720" s="35">
        <f t="shared" si="200"/>
        <v>0</v>
      </c>
      <c r="E720" s="35">
        <f t="shared" si="200"/>
        <v>0</v>
      </c>
      <c r="F720" s="35">
        <f t="shared" si="200"/>
        <v>0</v>
      </c>
      <c r="G720" s="35">
        <f t="shared" si="200"/>
        <v>0.99932023789706448</v>
      </c>
      <c r="H720" s="35">
        <f t="shared" si="200"/>
        <v>0.99932023789706459</v>
      </c>
      <c r="I720" s="35">
        <f t="shared" si="200"/>
        <v>0.99932023789706459</v>
      </c>
      <c r="J720" s="33"/>
    </row>
    <row r="721" spans="1:10" s="1" customFormat="1" ht="22.5" x14ac:dyDescent="0.2">
      <c r="A721" s="18">
        <v>0.76</v>
      </c>
      <c r="B721" s="19">
        <f t="shared" si="199"/>
        <v>2.089296130854041</v>
      </c>
      <c r="C721" s="40">
        <f t="shared" si="200"/>
        <v>0</v>
      </c>
      <c r="D721" s="35">
        <f t="shared" si="200"/>
        <v>0</v>
      </c>
      <c r="E721" s="35">
        <f t="shared" si="200"/>
        <v>0</v>
      </c>
      <c r="F721" s="35">
        <f t="shared" si="200"/>
        <v>0</v>
      </c>
      <c r="G721" s="35">
        <f t="shared" si="200"/>
        <v>0.99942137006528342</v>
      </c>
      <c r="H721" s="35">
        <f t="shared" si="200"/>
        <v>0.99942137006528342</v>
      </c>
      <c r="I721" s="35">
        <f t="shared" si="200"/>
        <v>0.99942137006528342</v>
      </c>
      <c r="J721" s="33"/>
    </row>
    <row r="722" spans="1:10" s="1" customFormat="1" ht="22.5" x14ac:dyDescent="0.2">
      <c r="A722" s="18">
        <v>0.77</v>
      </c>
      <c r="B722" s="19">
        <f t="shared" si="199"/>
        <v>2.4547089156850306</v>
      </c>
      <c r="C722" s="40">
        <f t="shared" si="200"/>
        <v>0</v>
      </c>
      <c r="D722" s="35">
        <f t="shared" si="200"/>
        <v>0</v>
      </c>
      <c r="E722" s="35">
        <f t="shared" si="200"/>
        <v>0</v>
      </c>
      <c r="F722" s="35">
        <f t="shared" si="200"/>
        <v>0</v>
      </c>
      <c r="G722" s="35">
        <f t="shared" si="200"/>
        <v>0.99950746362741338</v>
      </c>
      <c r="H722" s="35">
        <f t="shared" si="200"/>
        <v>0.99950746362741338</v>
      </c>
      <c r="I722" s="35">
        <f t="shared" si="200"/>
        <v>0.99950746362741338</v>
      </c>
      <c r="J722" s="33"/>
    </row>
    <row r="723" spans="1:10" s="1" customFormat="1" ht="22.5" x14ac:dyDescent="0.2">
      <c r="A723" s="18">
        <v>0.78</v>
      </c>
      <c r="B723" s="19">
        <f t="shared" si="199"/>
        <v>2.8840315031266091</v>
      </c>
      <c r="C723" s="40">
        <f t="shared" si="200"/>
        <v>0</v>
      </c>
      <c r="D723" s="35">
        <f t="shared" si="200"/>
        <v>0</v>
      </c>
      <c r="E723" s="35">
        <f t="shared" si="200"/>
        <v>0</v>
      </c>
      <c r="F723" s="35">
        <f t="shared" si="200"/>
        <v>0</v>
      </c>
      <c r="G723" s="35">
        <f t="shared" si="200"/>
        <v>0.99958075281891912</v>
      </c>
      <c r="H723" s="35">
        <f t="shared" si="200"/>
        <v>0.99958075281891912</v>
      </c>
      <c r="I723" s="35">
        <f t="shared" si="200"/>
        <v>0.99958075281891912</v>
      </c>
      <c r="J723" s="33"/>
    </row>
    <row r="724" spans="1:10" s="1" customFormat="1" ht="22.5" x14ac:dyDescent="0.2">
      <c r="A724" s="18">
        <v>0.79</v>
      </c>
      <c r="B724" s="19">
        <f t="shared" si="199"/>
        <v>3.3884415613920273</v>
      </c>
      <c r="C724" s="40">
        <f t="shared" si="200"/>
        <v>0</v>
      </c>
      <c r="D724" s="35">
        <f t="shared" si="200"/>
        <v>0</v>
      </c>
      <c r="E724" s="35">
        <f t="shared" si="200"/>
        <v>0</v>
      </c>
      <c r="F724" s="35">
        <f t="shared" si="200"/>
        <v>0</v>
      </c>
      <c r="G724" s="35">
        <f t="shared" si="200"/>
        <v>0.99964314050518699</v>
      </c>
      <c r="H724" s="35">
        <f t="shared" si="200"/>
        <v>0.99964314050518688</v>
      </c>
      <c r="I724" s="35">
        <f t="shared" si="200"/>
        <v>0.99964314050518699</v>
      </c>
      <c r="J724" s="33"/>
    </row>
    <row r="725" spans="1:10" s="1" customFormat="1" ht="22.5" x14ac:dyDescent="0.2">
      <c r="A725" s="18">
        <v>0.8</v>
      </c>
      <c r="B725" s="19">
        <f t="shared" si="199"/>
        <v>3.9810717055349789</v>
      </c>
      <c r="C725" s="40">
        <f t="shared" ref="C725:I734" si="201">IF(C313+C416&gt;0,C313/(C313+C416),"NaN")</f>
        <v>0</v>
      </c>
      <c r="D725" s="35">
        <f t="shared" si="201"/>
        <v>0</v>
      </c>
      <c r="E725" s="35">
        <f t="shared" si="201"/>
        <v>0</v>
      </c>
      <c r="F725" s="35">
        <f t="shared" si="201"/>
        <v>0</v>
      </c>
      <c r="G725" s="35">
        <f t="shared" si="201"/>
        <v>0.99969624717346883</v>
      </c>
      <c r="H725" s="35">
        <f t="shared" si="201"/>
        <v>0.99969624717346883</v>
      </c>
      <c r="I725" s="35">
        <f t="shared" si="201"/>
        <v>0.99969624717346894</v>
      </c>
      <c r="J725" s="33"/>
    </row>
    <row r="726" spans="1:10" s="1" customFormat="1" ht="22.5" x14ac:dyDescent="0.2">
      <c r="A726" s="18">
        <v>0.81</v>
      </c>
      <c r="B726" s="19">
        <f t="shared" si="199"/>
        <v>4.6773514128719871</v>
      </c>
      <c r="C726" s="40">
        <f t="shared" si="201"/>
        <v>0</v>
      </c>
      <c r="D726" s="35">
        <f t="shared" si="201"/>
        <v>0</v>
      </c>
      <c r="E726" s="35">
        <f t="shared" si="201"/>
        <v>0</v>
      </c>
      <c r="F726" s="35">
        <f t="shared" si="201"/>
        <v>0</v>
      </c>
      <c r="G726" s="35">
        <f t="shared" si="201"/>
        <v>0.99974145272433312</v>
      </c>
      <c r="H726" s="35">
        <f t="shared" si="201"/>
        <v>0.99974145272433323</v>
      </c>
      <c r="I726" s="35">
        <f t="shared" si="201"/>
        <v>0.99974145272433323</v>
      </c>
      <c r="J726" s="33"/>
    </row>
    <row r="727" spans="1:10" s="1" customFormat="1" ht="22.5" x14ac:dyDescent="0.2">
      <c r="A727" s="18">
        <v>0.82</v>
      </c>
      <c r="B727" s="19">
        <f t="shared" si="199"/>
        <v>5.4954087385762476</v>
      </c>
      <c r="C727" s="40">
        <f t="shared" si="201"/>
        <v>0</v>
      </c>
      <c r="D727" s="35">
        <f t="shared" si="201"/>
        <v>0</v>
      </c>
      <c r="E727" s="35">
        <f t="shared" si="201"/>
        <v>0</v>
      </c>
      <c r="F727" s="35">
        <f t="shared" si="201"/>
        <v>0</v>
      </c>
      <c r="G727" s="35">
        <f t="shared" si="201"/>
        <v>0.99977993210906546</v>
      </c>
      <c r="H727" s="35">
        <f t="shared" si="201"/>
        <v>0.99977993210906546</v>
      </c>
      <c r="I727" s="35">
        <f t="shared" si="201"/>
        <v>0.99977993210906535</v>
      </c>
      <c r="J727" s="33"/>
    </row>
    <row r="728" spans="1:10" s="1" customFormat="1" ht="22.5" x14ac:dyDescent="0.2">
      <c r="A728" s="18">
        <v>0.83</v>
      </c>
      <c r="B728" s="19">
        <f t="shared" si="199"/>
        <v>6.4565422903465528</v>
      </c>
      <c r="C728" s="40">
        <f t="shared" si="201"/>
        <v>0</v>
      </c>
      <c r="D728" s="35">
        <f t="shared" si="201"/>
        <v>0</v>
      </c>
      <c r="E728" s="35">
        <f t="shared" si="201"/>
        <v>0</v>
      </c>
      <c r="F728" s="35">
        <f t="shared" si="201"/>
        <v>0</v>
      </c>
      <c r="G728" s="35">
        <f t="shared" si="201"/>
        <v>0.99981268571067161</v>
      </c>
      <c r="H728" s="35">
        <f t="shared" si="201"/>
        <v>0.9998126857106715</v>
      </c>
      <c r="I728" s="35">
        <f t="shared" si="201"/>
        <v>0.9998126857106715</v>
      </c>
      <c r="J728" s="33"/>
    </row>
    <row r="729" spans="1:10" s="1" customFormat="1" ht="22.5" x14ac:dyDescent="0.2">
      <c r="A729" s="18">
        <v>0.84</v>
      </c>
      <c r="B729" s="19">
        <f t="shared" si="199"/>
        <v>7.5857757502918428</v>
      </c>
      <c r="C729" s="40">
        <f t="shared" si="201"/>
        <v>0</v>
      </c>
      <c r="D729" s="35">
        <f t="shared" si="201"/>
        <v>0</v>
      </c>
      <c r="E729" s="35">
        <f t="shared" si="201"/>
        <v>0</v>
      </c>
      <c r="F729" s="35">
        <f t="shared" si="201"/>
        <v>0</v>
      </c>
      <c r="G729" s="35">
        <f t="shared" si="201"/>
        <v>0.99984056523757925</v>
      </c>
      <c r="H729" s="35">
        <f t="shared" si="201"/>
        <v>0.99984056523757914</v>
      </c>
      <c r="I729" s="35">
        <f t="shared" si="201"/>
        <v>0.99984056523757914</v>
      </c>
      <c r="J729" s="33"/>
    </row>
    <row r="730" spans="1:10" s="1" customFormat="1" ht="22.5" x14ac:dyDescent="0.2">
      <c r="A730" s="18">
        <v>0.85</v>
      </c>
      <c r="B730" s="19">
        <f t="shared" si="199"/>
        <v>8.9125093813374558</v>
      </c>
      <c r="C730" s="40">
        <f t="shared" si="201"/>
        <v>0</v>
      </c>
      <c r="D730" s="35">
        <f t="shared" si="201"/>
        <v>0</v>
      </c>
      <c r="E730" s="35">
        <f t="shared" si="201"/>
        <v>0</v>
      </c>
      <c r="F730" s="35">
        <f t="shared" si="201"/>
        <v>0</v>
      </c>
      <c r="G730" s="35">
        <f t="shared" si="201"/>
        <v>0.99986429578831904</v>
      </c>
      <c r="H730" s="35">
        <f t="shared" si="201"/>
        <v>0.99986429578831915</v>
      </c>
      <c r="I730" s="35">
        <f t="shared" si="201"/>
        <v>0.99986429578831915</v>
      </c>
      <c r="J730" s="33"/>
    </row>
    <row r="731" spans="1:10" s="1" customFormat="1" ht="22.5" x14ac:dyDescent="0.2">
      <c r="A731" s="18">
        <v>0.86</v>
      </c>
      <c r="B731" s="19">
        <f t="shared" si="199"/>
        <v>10.471285480509009</v>
      </c>
      <c r="C731" s="40">
        <f t="shared" si="201"/>
        <v>0</v>
      </c>
      <c r="D731" s="35">
        <f t="shared" si="201"/>
        <v>0</v>
      </c>
      <c r="E731" s="35">
        <f t="shared" si="201"/>
        <v>0</v>
      </c>
      <c r="F731" s="35">
        <f t="shared" si="201"/>
        <v>0</v>
      </c>
      <c r="G731" s="35">
        <f t="shared" si="201"/>
        <v>0.99988449465014806</v>
      </c>
      <c r="H731" s="35">
        <f t="shared" si="201"/>
        <v>0.99988449465014806</v>
      </c>
      <c r="I731" s="35">
        <f t="shared" si="201"/>
        <v>0.99988449465014795</v>
      </c>
      <c r="J731" s="33"/>
    </row>
    <row r="732" spans="1:10" s="1" customFormat="1" ht="22.5" x14ac:dyDescent="0.2">
      <c r="A732" s="18">
        <v>0.87</v>
      </c>
      <c r="B732" s="19">
        <f t="shared" si="199"/>
        <v>12.302687708123822</v>
      </c>
      <c r="C732" s="40">
        <f t="shared" si="201"/>
        <v>0</v>
      </c>
      <c r="D732" s="35">
        <f t="shared" si="201"/>
        <v>0</v>
      </c>
      <c r="E732" s="35">
        <f t="shared" si="201"/>
        <v>0</v>
      </c>
      <c r="F732" s="35">
        <f t="shared" si="201"/>
        <v>0</v>
      </c>
      <c r="G732" s="35">
        <f t="shared" si="201"/>
        <v>0.99990168731270213</v>
      </c>
      <c r="H732" s="35">
        <f t="shared" si="201"/>
        <v>0.99990168731270201</v>
      </c>
      <c r="I732" s="35">
        <f t="shared" si="201"/>
        <v>0.99990168731270201</v>
      </c>
      <c r="J732" s="33"/>
    </row>
    <row r="733" spans="1:10" s="1" customFormat="1" ht="22.5" x14ac:dyDescent="0.2">
      <c r="A733" s="18">
        <v>0.88</v>
      </c>
      <c r="B733" s="19">
        <f t="shared" si="199"/>
        <v>14.454397707459274</v>
      </c>
      <c r="C733" s="40">
        <f t="shared" si="201"/>
        <v>0</v>
      </c>
      <c r="D733" s="35">
        <f t="shared" si="201"/>
        <v>0</v>
      </c>
      <c r="E733" s="35">
        <f t="shared" si="201"/>
        <v>0</v>
      </c>
      <c r="F733" s="35">
        <f t="shared" si="201"/>
        <v>0</v>
      </c>
      <c r="G733" s="35">
        <f t="shared" si="201"/>
        <v>0.99991632110756057</v>
      </c>
      <c r="H733" s="35">
        <f t="shared" si="201"/>
        <v>0.99991632110756068</v>
      </c>
      <c r="I733" s="35">
        <f t="shared" si="201"/>
        <v>0.99991632110756068</v>
      </c>
      <c r="J733" s="33"/>
    </row>
    <row r="734" spans="1:10" s="1" customFormat="1" ht="22.5" x14ac:dyDescent="0.2">
      <c r="A734" s="18">
        <v>0.89</v>
      </c>
      <c r="B734" s="19">
        <f t="shared" si="199"/>
        <v>16.982436524617459</v>
      </c>
      <c r="C734" s="40">
        <f t="shared" si="201"/>
        <v>0</v>
      </c>
      <c r="D734" s="35">
        <f t="shared" si="201"/>
        <v>0</v>
      </c>
      <c r="E734" s="35">
        <f t="shared" si="201"/>
        <v>0</v>
      </c>
      <c r="F734" s="35">
        <f t="shared" si="201"/>
        <v>0</v>
      </c>
      <c r="G734" s="35">
        <f t="shared" si="201"/>
        <v>0.99992877682445125</v>
      </c>
      <c r="H734" s="35">
        <f t="shared" si="201"/>
        <v>0.99992877682445136</v>
      </c>
      <c r="I734" s="35">
        <f t="shared" si="201"/>
        <v>0.99992877682445125</v>
      </c>
      <c r="J734" s="33"/>
    </row>
    <row r="735" spans="1:10" s="1" customFormat="1" ht="22.5" x14ac:dyDescent="0.2">
      <c r="A735" s="18">
        <v>0.9</v>
      </c>
      <c r="B735" s="19">
        <f t="shared" si="199"/>
        <v>19.952623149688801</v>
      </c>
      <c r="C735" s="40">
        <f t="shared" ref="C735:I744" si="202">IF(C323+C426&gt;0,C323/(C323+C426),"NaN")</f>
        <v>0</v>
      </c>
      <c r="D735" s="35">
        <f t="shared" si="202"/>
        <v>0</v>
      </c>
      <c r="E735" s="35">
        <f t="shared" si="202"/>
        <v>0</v>
      </c>
      <c r="F735" s="35">
        <f t="shared" si="202"/>
        <v>0</v>
      </c>
      <c r="G735" s="35">
        <f t="shared" si="202"/>
        <v>0.99993937860335536</v>
      </c>
      <c r="H735" s="35">
        <f t="shared" si="202"/>
        <v>0.99993937860335536</v>
      </c>
      <c r="I735" s="35">
        <f t="shared" si="202"/>
        <v>0.99993937860335524</v>
      </c>
      <c r="J735" s="33"/>
    </row>
    <row r="736" spans="1:10" s="1" customFormat="1" ht="22.5" x14ac:dyDescent="0.2">
      <c r="A736" s="18">
        <v>0.91</v>
      </c>
      <c r="B736" s="19">
        <f t="shared" si="199"/>
        <v>23.442288153199254</v>
      </c>
      <c r="C736" s="40">
        <f t="shared" si="202"/>
        <v>0</v>
      </c>
      <c r="D736" s="35">
        <f t="shared" si="202"/>
        <v>0</v>
      </c>
      <c r="E736" s="35">
        <f t="shared" si="202"/>
        <v>0</v>
      </c>
      <c r="F736" s="35">
        <f t="shared" si="202"/>
        <v>0</v>
      </c>
      <c r="G736" s="35">
        <f t="shared" si="202"/>
        <v>0.99994840235775828</v>
      </c>
      <c r="H736" s="35">
        <f t="shared" si="202"/>
        <v>0.99994840235775828</v>
      </c>
      <c r="I736" s="35">
        <f t="shared" si="202"/>
        <v>0.99994840235775828</v>
      </c>
      <c r="J736" s="33"/>
    </row>
    <row r="737" spans="1:13" s="1" customFormat="1" ht="22.5" x14ac:dyDescent="0.2">
      <c r="A737" s="18">
        <v>0.92</v>
      </c>
      <c r="B737" s="19">
        <f t="shared" si="199"/>
        <v>27.542287033381683</v>
      </c>
      <c r="C737" s="40">
        <f t="shared" si="202"/>
        <v>0</v>
      </c>
      <c r="D737" s="35">
        <f t="shared" si="202"/>
        <v>0</v>
      </c>
      <c r="E737" s="35">
        <f t="shared" si="202"/>
        <v>0</v>
      </c>
      <c r="F737" s="35">
        <f t="shared" si="202"/>
        <v>0</v>
      </c>
      <c r="G737" s="35">
        <f t="shared" si="202"/>
        <v>0.99995608294668292</v>
      </c>
      <c r="H737" s="35">
        <f t="shared" si="202"/>
        <v>0.99995608294668292</v>
      </c>
      <c r="I737" s="35">
        <f t="shared" si="202"/>
        <v>0.99995608294668292</v>
      </c>
      <c r="J737" s="33"/>
    </row>
    <row r="738" spans="1:13" s="1" customFormat="1" ht="22.5" x14ac:dyDescent="0.2">
      <c r="A738" s="18">
        <v>0.93</v>
      </c>
      <c r="B738" s="19">
        <f t="shared" si="199"/>
        <v>32.359365692962889</v>
      </c>
      <c r="C738" s="40">
        <f t="shared" si="202"/>
        <v>0</v>
      </c>
      <c r="D738" s="35">
        <f t="shared" si="202"/>
        <v>0</v>
      </c>
      <c r="E738" s="35">
        <f t="shared" si="202"/>
        <v>0</v>
      </c>
      <c r="F738" s="35">
        <f t="shared" si="202"/>
        <v>0</v>
      </c>
      <c r="G738" s="35">
        <f t="shared" si="202"/>
        <v>0.99996262028102323</v>
      </c>
      <c r="H738" s="35">
        <f t="shared" si="202"/>
        <v>0.99996262028102312</v>
      </c>
      <c r="I738" s="35">
        <f t="shared" si="202"/>
        <v>0.99996262028102323</v>
      </c>
      <c r="J738" s="33"/>
    </row>
    <row r="739" spans="1:13" s="1" customFormat="1" ht="22.5" x14ac:dyDescent="0.2">
      <c r="A739" s="18">
        <v>0.94</v>
      </c>
      <c r="B739" s="19">
        <f t="shared" si="199"/>
        <v>38.018939632056096</v>
      </c>
      <c r="C739" s="40">
        <f t="shared" si="202"/>
        <v>0</v>
      </c>
      <c r="D739" s="35">
        <f t="shared" si="202"/>
        <v>0</v>
      </c>
      <c r="E739" s="35">
        <f t="shared" si="202"/>
        <v>0</v>
      </c>
      <c r="F739" s="35">
        <f t="shared" si="202"/>
        <v>0</v>
      </c>
      <c r="G739" s="35">
        <f t="shared" si="202"/>
        <v>0.99996818452228686</v>
      </c>
      <c r="H739" s="35">
        <f t="shared" si="202"/>
        <v>0.99996818452228686</v>
      </c>
      <c r="I739" s="35">
        <f t="shared" si="202"/>
        <v>0.99996818452228697</v>
      </c>
      <c r="J739" s="33"/>
    </row>
    <row r="740" spans="1:13" s="1" customFormat="1" ht="22.5" x14ac:dyDescent="0.2">
      <c r="A740" s="18">
        <v>0.95</v>
      </c>
      <c r="B740" s="19">
        <f t="shared" si="199"/>
        <v>44.668359215096331</v>
      </c>
      <c r="C740" s="40">
        <f t="shared" si="202"/>
        <v>0</v>
      </c>
      <c r="D740" s="35">
        <f t="shared" si="202"/>
        <v>0</v>
      </c>
      <c r="E740" s="35">
        <f t="shared" si="202"/>
        <v>0</v>
      </c>
      <c r="F740" s="35">
        <f t="shared" si="202"/>
        <v>0</v>
      </c>
      <c r="G740" s="35">
        <f t="shared" si="202"/>
        <v>0.9999729205084632</v>
      </c>
      <c r="H740" s="35">
        <f t="shared" si="202"/>
        <v>0.9999729205084632</v>
      </c>
      <c r="I740" s="35">
        <f t="shared" si="202"/>
        <v>0.9999729205084632</v>
      </c>
      <c r="J740" s="33"/>
    </row>
    <row r="741" spans="1:13" s="1" customFormat="1" ht="22.5" x14ac:dyDescent="0.2">
      <c r="A741" s="18">
        <v>0.96</v>
      </c>
      <c r="B741" s="19">
        <f t="shared" si="199"/>
        <v>52.48074602497725</v>
      </c>
      <c r="C741" s="40">
        <f t="shared" si="202"/>
        <v>0</v>
      </c>
      <c r="D741" s="35">
        <f t="shared" si="202"/>
        <v>0</v>
      </c>
      <c r="E741" s="35">
        <f t="shared" si="202"/>
        <v>0</v>
      </c>
      <c r="F741" s="35">
        <f t="shared" si="202"/>
        <v>0</v>
      </c>
      <c r="G741" s="35">
        <f t="shared" si="202"/>
        <v>0.99997695152178701</v>
      </c>
      <c r="H741" s="35">
        <f t="shared" si="202"/>
        <v>0.99997695152178701</v>
      </c>
      <c r="I741" s="35">
        <f t="shared" si="202"/>
        <v>0.99997695152178701</v>
      </c>
      <c r="J741" s="33"/>
    </row>
    <row r="742" spans="1:13" s="1" customFormat="1" ht="22.5" x14ac:dyDescent="0.2">
      <c r="A742" s="18">
        <v>0.97</v>
      </c>
      <c r="B742" s="19">
        <f t="shared" si="199"/>
        <v>61.659500186148271</v>
      </c>
      <c r="C742" s="40">
        <f t="shared" si="202"/>
        <v>0</v>
      </c>
      <c r="D742" s="35">
        <f t="shared" si="202"/>
        <v>0</v>
      </c>
      <c r="E742" s="35">
        <f t="shared" si="202"/>
        <v>0</v>
      </c>
      <c r="F742" s="35">
        <f t="shared" si="202"/>
        <v>0</v>
      </c>
      <c r="G742" s="35">
        <f t="shared" si="202"/>
        <v>0.99998038249616172</v>
      </c>
      <c r="H742" s="35">
        <f t="shared" si="202"/>
        <v>0.99998038249616183</v>
      </c>
      <c r="I742" s="35">
        <f t="shared" si="202"/>
        <v>0.99998038249616172</v>
      </c>
      <c r="J742" s="33"/>
    </row>
    <row r="743" spans="1:13" s="1" customFormat="1" ht="22.5" x14ac:dyDescent="0.2">
      <c r="A743" s="18">
        <v>0.98</v>
      </c>
      <c r="B743" s="19">
        <f t="shared" si="199"/>
        <v>72.443596007499025</v>
      </c>
      <c r="C743" s="40">
        <f t="shared" si="202"/>
        <v>0</v>
      </c>
      <c r="D743" s="35">
        <f t="shared" si="202"/>
        <v>0</v>
      </c>
      <c r="E743" s="35">
        <f t="shared" si="202"/>
        <v>0</v>
      </c>
      <c r="F743" s="35">
        <f t="shared" si="202"/>
        <v>0</v>
      </c>
      <c r="G743" s="35">
        <f t="shared" si="202"/>
        <v>0.9999833027475078</v>
      </c>
      <c r="H743" s="35">
        <f t="shared" si="202"/>
        <v>0.99998330274750769</v>
      </c>
      <c r="I743" s="35">
        <f t="shared" si="202"/>
        <v>0.99998330274750769</v>
      </c>
      <c r="J743" s="33"/>
    </row>
    <row r="744" spans="1:13" s="1" customFormat="1" ht="22.5" x14ac:dyDescent="0.2">
      <c r="A744" s="18">
        <v>0.99</v>
      </c>
      <c r="B744" s="19">
        <f t="shared" si="199"/>
        <v>85.113803820237763</v>
      </c>
      <c r="C744" s="40">
        <f t="shared" si="202"/>
        <v>0</v>
      </c>
      <c r="D744" s="35">
        <f t="shared" si="202"/>
        <v>0</v>
      </c>
      <c r="E744" s="35">
        <f t="shared" si="202"/>
        <v>0</v>
      </c>
      <c r="F744" s="35">
        <f t="shared" si="202"/>
        <v>0</v>
      </c>
      <c r="G744" s="35">
        <f t="shared" si="202"/>
        <v>0.99998578829794593</v>
      </c>
      <c r="H744" s="35">
        <f t="shared" si="202"/>
        <v>0.99998578829794593</v>
      </c>
      <c r="I744" s="35">
        <f t="shared" si="202"/>
        <v>0.99998578829794593</v>
      </c>
      <c r="J744" s="33"/>
    </row>
    <row r="745" spans="1:13" s="1" customFormat="1" ht="23.25" thickBot="1" x14ac:dyDescent="0.25">
      <c r="A745" s="18">
        <v>1</v>
      </c>
      <c r="B745" s="19">
        <f t="shared" si="199"/>
        <v>100.00000000000001</v>
      </c>
      <c r="C745" s="40">
        <f t="shared" ref="C745:I745" si="203">IF(C333+C436&gt;0,C333/(C333+C436),"NaN")</f>
        <v>0</v>
      </c>
      <c r="D745" s="35">
        <f t="shared" si="203"/>
        <v>0</v>
      </c>
      <c r="E745" s="35">
        <f t="shared" si="203"/>
        <v>0</v>
      </c>
      <c r="F745" s="35">
        <f t="shared" si="203"/>
        <v>0</v>
      </c>
      <c r="G745" s="35">
        <f t="shared" si="203"/>
        <v>0.99998790385420366</v>
      </c>
      <c r="H745" s="35">
        <f t="shared" si="203"/>
        <v>0.99998790385420377</v>
      </c>
      <c r="I745" s="35">
        <f t="shared" si="203"/>
        <v>0.99998790385420389</v>
      </c>
      <c r="J745" s="33"/>
    </row>
    <row r="746" spans="1:13" s="4" customFormat="1" ht="45" x14ac:dyDescent="0.45">
      <c r="A746" s="42" t="s">
        <v>111</v>
      </c>
      <c r="B746" s="24"/>
      <c r="C746" s="38"/>
      <c r="D746" s="39"/>
      <c r="E746" s="39"/>
      <c r="F746" s="39"/>
      <c r="G746" s="39"/>
      <c r="H746" s="39"/>
      <c r="I746" s="39"/>
      <c r="J746" s="32" t="s">
        <v>69</v>
      </c>
      <c r="K746" s="1"/>
      <c r="L746" s="1"/>
      <c r="M746" s="1"/>
    </row>
    <row r="747" spans="1:13" s="1" customFormat="1" x14ac:dyDescent="0.2">
      <c r="A747" s="47" t="s">
        <v>107</v>
      </c>
      <c r="B747" s="48" t="s">
        <v>67</v>
      </c>
      <c r="C747" s="49" t="str">
        <f t="shared" ref="C747:I747" si="204">Camera_Name</f>
        <v>Competitor Camera</v>
      </c>
      <c r="D747" s="49" t="str">
        <f t="shared" si="204"/>
        <v>Acuros® SWIR (Low Gain)</v>
      </c>
      <c r="E747" s="49" t="str">
        <f t="shared" si="204"/>
        <v>Acuros® SWIR (Medium Gain)</v>
      </c>
      <c r="F747" s="49" t="str">
        <f t="shared" si="204"/>
        <v>Acuros® SWIR (High Gain)</v>
      </c>
      <c r="G747" s="49" t="str">
        <f t="shared" si="204"/>
        <v>Acuros® eSWIR (Low Gain)</v>
      </c>
      <c r="H747" s="49" t="str">
        <f t="shared" si="204"/>
        <v>Acuros® eSWIR (Medium Gain)</v>
      </c>
      <c r="I747" s="49" t="str">
        <f t="shared" si="204"/>
        <v>Acuros® eSWIR (High Gain)</v>
      </c>
      <c r="J747" s="48"/>
      <c r="K747" s="4"/>
      <c r="L747" s="4"/>
      <c r="M747" s="4"/>
    </row>
    <row r="748" spans="1:13" s="1" customFormat="1" ht="22.5" x14ac:dyDescent="0.2">
      <c r="A748" s="18">
        <v>0</v>
      </c>
      <c r="B748" s="19">
        <f t="shared" ref="B748:B779" si="205">EsMin*(EsMax/EsMin)^$A748</f>
        <v>1.0000000000000001E-5</v>
      </c>
      <c r="C748" s="40">
        <f t="shared" ref="C748:I757" si="206">SQRT(SigmaDRead^2+C336)</f>
        <v>250.1919263285688</v>
      </c>
      <c r="D748" s="35">
        <f t="shared" si="206"/>
        <v>181.93955040067567</v>
      </c>
      <c r="E748" s="35">
        <f t="shared" si="206"/>
        <v>75.782583751149573</v>
      </c>
      <c r="F748" s="35">
        <f t="shared" si="206"/>
        <v>64.67611614808051</v>
      </c>
      <c r="G748" s="35">
        <f t="shared" si="206"/>
        <v>181.93955040067567</v>
      </c>
      <c r="H748" s="35">
        <f t="shared" si="206"/>
        <v>75.782583751149573</v>
      </c>
      <c r="I748" s="35">
        <f t="shared" si="206"/>
        <v>64.67611614808051</v>
      </c>
      <c r="J748" s="33"/>
    </row>
    <row r="749" spans="1:13" s="1" customFormat="1" ht="22.5" x14ac:dyDescent="0.2">
      <c r="A749" s="18">
        <v>0.01</v>
      </c>
      <c r="B749" s="19">
        <f t="shared" si="205"/>
        <v>1.1748975549395296E-5</v>
      </c>
      <c r="C749" s="40">
        <f t="shared" si="206"/>
        <v>250.1919263285688</v>
      </c>
      <c r="D749" s="35">
        <f t="shared" si="206"/>
        <v>181.93955040067567</v>
      </c>
      <c r="E749" s="35">
        <f t="shared" si="206"/>
        <v>75.782583751149573</v>
      </c>
      <c r="F749" s="35">
        <f t="shared" si="206"/>
        <v>64.67611614808051</v>
      </c>
      <c r="G749" s="35">
        <f t="shared" si="206"/>
        <v>181.93955040067567</v>
      </c>
      <c r="H749" s="35">
        <f t="shared" si="206"/>
        <v>75.782583751149573</v>
      </c>
      <c r="I749" s="35">
        <f t="shared" si="206"/>
        <v>64.67611614808051</v>
      </c>
      <c r="J749" s="33"/>
    </row>
    <row r="750" spans="1:13" s="1" customFormat="1" ht="22.5" x14ac:dyDescent="0.2">
      <c r="A750" s="18">
        <v>0.02</v>
      </c>
      <c r="B750" s="19">
        <f t="shared" si="205"/>
        <v>1.3803842646028849E-5</v>
      </c>
      <c r="C750" s="40">
        <f t="shared" si="206"/>
        <v>250.1919263285688</v>
      </c>
      <c r="D750" s="35">
        <f t="shared" si="206"/>
        <v>181.93955040067567</v>
      </c>
      <c r="E750" s="35">
        <f t="shared" si="206"/>
        <v>75.782583751149573</v>
      </c>
      <c r="F750" s="35">
        <f t="shared" si="206"/>
        <v>64.67611614808051</v>
      </c>
      <c r="G750" s="35">
        <f t="shared" si="206"/>
        <v>181.93955040067567</v>
      </c>
      <c r="H750" s="35">
        <f t="shared" si="206"/>
        <v>75.782583751149573</v>
      </c>
      <c r="I750" s="35">
        <f t="shared" si="206"/>
        <v>64.67611614808051</v>
      </c>
      <c r="J750" s="33"/>
    </row>
    <row r="751" spans="1:13" s="1" customFormat="1" ht="22.5" x14ac:dyDescent="0.2">
      <c r="A751" s="18">
        <v>0.03</v>
      </c>
      <c r="B751" s="19">
        <f t="shared" si="205"/>
        <v>1.6218100973589302E-5</v>
      </c>
      <c r="C751" s="40">
        <f t="shared" si="206"/>
        <v>250.1919263285688</v>
      </c>
      <c r="D751" s="35">
        <f t="shared" si="206"/>
        <v>181.93955040067567</v>
      </c>
      <c r="E751" s="35">
        <f t="shared" si="206"/>
        <v>75.782583751149573</v>
      </c>
      <c r="F751" s="35">
        <f t="shared" si="206"/>
        <v>64.67611614808051</v>
      </c>
      <c r="G751" s="35">
        <f t="shared" si="206"/>
        <v>181.93955040067567</v>
      </c>
      <c r="H751" s="35">
        <f t="shared" si="206"/>
        <v>75.782583751149573</v>
      </c>
      <c r="I751" s="35">
        <f t="shared" si="206"/>
        <v>64.67611614808051</v>
      </c>
      <c r="J751" s="33"/>
    </row>
    <row r="752" spans="1:13" s="1" customFormat="1" ht="22.5" x14ac:dyDescent="0.2">
      <c r="A752" s="18">
        <v>0.04</v>
      </c>
      <c r="B752" s="19">
        <f t="shared" si="205"/>
        <v>1.9054607179632474E-5</v>
      </c>
      <c r="C752" s="40">
        <f t="shared" si="206"/>
        <v>250.1919263285688</v>
      </c>
      <c r="D752" s="35">
        <f t="shared" si="206"/>
        <v>181.93955040067567</v>
      </c>
      <c r="E752" s="35">
        <f t="shared" si="206"/>
        <v>75.782583751149573</v>
      </c>
      <c r="F752" s="35">
        <f t="shared" si="206"/>
        <v>64.67611614808051</v>
      </c>
      <c r="G752" s="35">
        <f t="shared" si="206"/>
        <v>181.93955040067567</v>
      </c>
      <c r="H752" s="35">
        <f t="shared" si="206"/>
        <v>75.782583751149573</v>
      </c>
      <c r="I752" s="35">
        <f t="shared" si="206"/>
        <v>64.67611614808051</v>
      </c>
      <c r="J752" s="33"/>
    </row>
    <row r="753" spans="1:10" s="1" customFormat="1" ht="22.5" x14ac:dyDescent="0.2">
      <c r="A753" s="18">
        <v>0.05</v>
      </c>
      <c r="B753" s="19">
        <f t="shared" si="205"/>
        <v>2.23872113856834E-5</v>
      </c>
      <c r="C753" s="40">
        <f t="shared" si="206"/>
        <v>250.1919263285688</v>
      </c>
      <c r="D753" s="35">
        <f t="shared" si="206"/>
        <v>181.93955040067567</v>
      </c>
      <c r="E753" s="35">
        <f t="shared" si="206"/>
        <v>75.782583751149573</v>
      </c>
      <c r="F753" s="35">
        <f t="shared" si="206"/>
        <v>64.67611614808051</v>
      </c>
      <c r="G753" s="35">
        <f t="shared" si="206"/>
        <v>181.93955040067567</v>
      </c>
      <c r="H753" s="35">
        <f t="shared" si="206"/>
        <v>75.782583751149573</v>
      </c>
      <c r="I753" s="35">
        <f t="shared" si="206"/>
        <v>64.67611614808051</v>
      </c>
      <c r="J753" s="33"/>
    </row>
    <row r="754" spans="1:10" s="1" customFormat="1" ht="22.5" x14ac:dyDescent="0.2">
      <c r="A754" s="18">
        <v>0.06</v>
      </c>
      <c r="B754" s="19">
        <f t="shared" si="205"/>
        <v>2.6302679918953821E-5</v>
      </c>
      <c r="C754" s="40">
        <f t="shared" si="206"/>
        <v>250.1919263285688</v>
      </c>
      <c r="D754" s="35">
        <f t="shared" si="206"/>
        <v>181.93955040067567</v>
      </c>
      <c r="E754" s="35">
        <f t="shared" si="206"/>
        <v>75.782583751149573</v>
      </c>
      <c r="F754" s="35">
        <f t="shared" si="206"/>
        <v>64.67611614808051</v>
      </c>
      <c r="G754" s="35">
        <f t="shared" si="206"/>
        <v>181.93955040067567</v>
      </c>
      <c r="H754" s="35">
        <f t="shared" si="206"/>
        <v>75.782583751149573</v>
      </c>
      <c r="I754" s="35">
        <f t="shared" si="206"/>
        <v>64.67611614808051</v>
      </c>
      <c r="J754" s="33"/>
    </row>
    <row r="755" spans="1:10" s="1" customFormat="1" ht="22.5" x14ac:dyDescent="0.2">
      <c r="A755" s="18">
        <v>7.0000000000000007E-2</v>
      </c>
      <c r="B755" s="19">
        <f t="shared" si="205"/>
        <v>3.0902954325135914E-5</v>
      </c>
      <c r="C755" s="40">
        <f t="shared" si="206"/>
        <v>250.1919263285688</v>
      </c>
      <c r="D755" s="35">
        <f t="shared" si="206"/>
        <v>181.93955040067567</v>
      </c>
      <c r="E755" s="35">
        <f t="shared" si="206"/>
        <v>75.782583751149573</v>
      </c>
      <c r="F755" s="35">
        <f t="shared" si="206"/>
        <v>64.67611614808051</v>
      </c>
      <c r="G755" s="35">
        <f t="shared" si="206"/>
        <v>181.93955040067567</v>
      </c>
      <c r="H755" s="35">
        <f t="shared" si="206"/>
        <v>75.782583751149573</v>
      </c>
      <c r="I755" s="35">
        <f t="shared" si="206"/>
        <v>64.67611614808051</v>
      </c>
      <c r="J755" s="33"/>
    </row>
    <row r="756" spans="1:10" s="1" customFormat="1" ht="22.5" x14ac:dyDescent="0.2">
      <c r="A756" s="18">
        <v>0.08</v>
      </c>
      <c r="B756" s="19">
        <f t="shared" si="205"/>
        <v>3.630780547701014E-5</v>
      </c>
      <c r="C756" s="40">
        <f t="shared" si="206"/>
        <v>250.1919263285688</v>
      </c>
      <c r="D756" s="35">
        <f t="shared" si="206"/>
        <v>181.93955040067567</v>
      </c>
      <c r="E756" s="35">
        <f t="shared" si="206"/>
        <v>75.782583751149573</v>
      </c>
      <c r="F756" s="35">
        <f t="shared" si="206"/>
        <v>64.67611614808051</v>
      </c>
      <c r="G756" s="35">
        <f t="shared" si="206"/>
        <v>181.93955040067567</v>
      </c>
      <c r="H756" s="35">
        <f t="shared" si="206"/>
        <v>75.782583751149573</v>
      </c>
      <c r="I756" s="35">
        <f t="shared" si="206"/>
        <v>64.67611614808051</v>
      </c>
      <c r="J756" s="33"/>
    </row>
    <row r="757" spans="1:10" s="1" customFormat="1" ht="22.5" x14ac:dyDescent="0.2">
      <c r="A757" s="18">
        <v>0.09</v>
      </c>
      <c r="B757" s="19">
        <f t="shared" si="205"/>
        <v>4.2657951880159264E-5</v>
      </c>
      <c r="C757" s="40">
        <f t="shared" si="206"/>
        <v>250.1919263285688</v>
      </c>
      <c r="D757" s="35">
        <f t="shared" si="206"/>
        <v>181.93955040067567</v>
      </c>
      <c r="E757" s="35">
        <f t="shared" si="206"/>
        <v>75.782583751149573</v>
      </c>
      <c r="F757" s="35">
        <f t="shared" si="206"/>
        <v>64.67611614808051</v>
      </c>
      <c r="G757" s="35">
        <f t="shared" si="206"/>
        <v>181.93955040067567</v>
      </c>
      <c r="H757" s="35">
        <f t="shared" si="206"/>
        <v>75.782583751149573</v>
      </c>
      <c r="I757" s="35">
        <f t="shared" si="206"/>
        <v>64.67611614808051</v>
      </c>
      <c r="J757" s="33"/>
    </row>
    <row r="758" spans="1:10" s="1" customFormat="1" ht="22.5" x14ac:dyDescent="0.2">
      <c r="A758" s="18">
        <v>0.1</v>
      </c>
      <c r="B758" s="19">
        <f t="shared" si="205"/>
        <v>5.0118723362727245E-5</v>
      </c>
      <c r="C758" s="40">
        <f t="shared" ref="C758:I767" si="207">SQRT(SigmaDRead^2+C346)</f>
        <v>250.1919263285688</v>
      </c>
      <c r="D758" s="35">
        <f t="shared" si="207"/>
        <v>181.93955040067567</v>
      </c>
      <c r="E758" s="35">
        <f t="shared" si="207"/>
        <v>75.782583751149573</v>
      </c>
      <c r="F758" s="35">
        <f t="shared" si="207"/>
        <v>64.67611614808051</v>
      </c>
      <c r="G758" s="35">
        <f t="shared" si="207"/>
        <v>181.93955040067567</v>
      </c>
      <c r="H758" s="35">
        <f t="shared" si="207"/>
        <v>75.782583751149573</v>
      </c>
      <c r="I758" s="35">
        <f t="shared" si="207"/>
        <v>64.67611614808051</v>
      </c>
      <c r="J758" s="33"/>
    </row>
    <row r="759" spans="1:10" s="1" customFormat="1" ht="22.5" x14ac:dyDescent="0.2">
      <c r="A759" s="18">
        <v>0.11</v>
      </c>
      <c r="B759" s="19">
        <f t="shared" si="205"/>
        <v>5.8884365535558901E-5</v>
      </c>
      <c r="C759" s="40">
        <f t="shared" si="207"/>
        <v>250.1919263285688</v>
      </c>
      <c r="D759" s="35">
        <f t="shared" si="207"/>
        <v>181.93955040067567</v>
      </c>
      <c r="E759" s="35">
        <f t="shared" si="207"/>
        <v>75.782583751149573</v>
      </c>
      <c r="F759" s="35">
        <f t="shared" si="207"/>
        <v>64.67611614808051</v>
      </c>
      <c r="G759" s="35">
        <f t="shared" si="207"/>
        <v>181.93955040067567</v>
      </c>
      <c r="H759" s="35">
        <f t="shared" si="207"/>
        <v>75.782583751149573</v>
      </c>
      <c r="I759" s="35">
        <f t="shared" si="207"/>
        <v>64.67611614808051</v>
      </c>
      <c r="J759" s="33"/>
    </row>
    <row r="760" spans="1:10" s="1" customFormat="1" ht="22.5" x14ac:dyDescent="0.2">
      <c r="A760" s="18">
        <v>0.12</v>
      </c>
      <c r="B760" s="19">
        <f t="shared" si="205"/>
        <v>6.9183097091893653E-5</v>
      </c>
      <c r="C760" s="40">
        <f t="shared" si="207"/>
        <v>250.1919263285688</v>
      </c>
      <c r="D760" s="35">
        <f t="shared" si="207"/>
        <v>181.93955040067567</v>
      </c>
      <c r="E760" s="35">
        <f t="shared" si="207"/>
        <v>75.782583751149573</v>
      </c>
      <c r="F760" s="35">
        <f t="shared" si="207"/>
        <v>64.67611614808051</v>
      </c>
      <c r="G760" s="35">
        <f t="shared" si="207"/>
        <v>181.93955040067567</v>
      </c>
      <c r="H760" s="35">
        <f t="shared" si="207"/>
        <v>75.782583751149573</v>
      </c>
      <c r="I760" s="35">
        <f t="shared" si="207"/>
        <v>64.67611614808051</v>
      </c>
      <c r="J760" s="33"/>
    </row>
    <row r="761" spans="1:10" s="1" customFormat="1" ht="22.5" x14ac:dyDescent="0.2">
      <c r="A761" s="18">
        <v>0.13</v>
      </c>
      <c r="B761" s="19">
        <f t="shared" si="205"/>
        <v>8.1283051616409932E-5</v>
      </c>
      <c r="C761" s="40">
        <f t="shared" si="207"/>
        <v>250.1919263285688</v>
      </c>
      <c r="D761" s="35">
        <f t="shared" si="207"/>
        <v>181.93955040067567</v>
      </c>
      <c r="E761" s="35">
        <f t="shared" si="207"/>
        <v>75.782583751149573</v>
      </c>
      <c r="F761" s="35">
        <f t="shared" si="207"/>
        <v>64.67611614808051</v>
      </c>
      <c r="G761" s="35">
        <f t="shared" si="207"/>
        <v>181.93955040067567</v>
      </c>
      <c r="H761" s="35">
        <f t="shared" si="207"/>
        <v>75.782583751149573</v>
      </c>
      <c r="I761" s="35">
        <f t="shared" si="207"/>
        <v>64.67611614808051</v>
      </c>
      <c r="J761" s="33"/>
    </row>
    <row r="762" spans="1:10" s="1" customFormat="1" ht="22.5" x14ac:dyDescent="0.2">
      <c r="A762" s="18">
        <v>0.14000000000000001</v>
      </c>
      <c r="B762" s="19">
        <f t="shared" si="205"/>
        <v>9.5499258602143648E-5</v>
      </c>
      <c r="C762" s="40">
        <f t="shared" si="207"/>
        <v>250.1919263285688</v>
      </c>
      <c r="D762" s="35">
        <f t="shared" si="207"/>
        <v>181.93955040067567</v>
      </c>
      <c r="E762" s="35">
        <f t="shared" si="207"/>
        <v>75.782583751149573</v>
      </c>
      <c r="F762" s="35">
        <f t="shared" si="207"/>
        <v>64.67611614808051</v>
      </c>
      <c r="G762" s="35">
        <f t="shared" si="207"/>
        <v>181.93955040067567</v>
      </c>
      <c r="H762" s="35">
        <f t="shared" si="207"/>
        <v>75.782583751149573</v>
      </c>
      <c r="I762" s="35">
        <f t="shared" si="207"/>
        <v>64.67611614808051</v>
      </c>
      <c r="J762" s="33"/>
    </row>
    <row r="763" spans="1:10" s="1" customFormat="1" ht="22.5" x14ac:dyDescent="0.2">
      <c r="A763" s="18">
        <v>0.15</v>
      </c>
      <c r="B763" s="19">
        <f t="shared" si="205"/>
        <v>1.1220184543019637E-4</v>
      </c>
      <c r="C763" s="40">
        <f t="shared" si="207"/>
        <v>250.1919263285688</v>
      </c>
      <c r="D763" s="35">
        <f t="shared" si="207"/>
        <v>181.93955040067567</v>
      </c>
      <c r="E763" s="35">
        <f t="shared" si="207"/>
        <v>75.782583751149573</v>
      </c>
      <c r="F763" s="35">
        <f t="shared" si="207"/>
        <v>64.67611614808051</v>
      </c>
      <c r="G763" s="35">
        <f t="shared" si="207"/>
        <v>181.93955040067567</v>
      </c>
      <c r="H763" s="35">
        <f t="shared" si="207"/>
        <v>75.782583751149573</v>
      </c>
      <c r="I763" s="35">
        <f t="shared" si="207"/>
        <v>64.67611614808051</v>
      </c>
      <c r="J763" s="33"/>
    </row>
    <row r="764" spans="1:10" s="1" customFormat="1" ht="22.5" x14ac:dyDescent="0.2">
      <c r="A764" s="18">
        <v>0.16</v>
      </c>
      <c r="B764" s="19">
        <f t="shared" si="205"/>
        <v>1.3182567385564071E-4</v>
      </c>
      <c r="C764" s="40">
        <f t="shared" si="207"/>
        <v>250.1919263285688</v>
      </c>
      <c r="D764" s="35">
        <f t="shared" si="207"/>
        <v>181.93955040067567</v>
      </c>
      <c r="E764" s="35">
        <f t="shared" si="207"/>
        <v>75.782583751149573</v>
      </c>
      <c r="F764" s="35">
        <f t="shared" si="207"/>
        <v>64.67611614808051</v>
      </c>
      <c r="G764" s="35">
        <f t="shared" si="207"/>
        <v>181.93955040067567</v>
      </c>
      <c r="H764" s="35">
        <f t="shared" si="207"/>
        <v>75.782583751149573</v>
      </c>
      <c r="I764" s="35">
        <f t="shared" si="207"/>
        <v>64.67611614808051</v>
      </c>
      <c r="J764" s="33"/>
    </row>
    <row r="765" spans="1:10" s="1" customFormat="1" ht="22.5" x14ac:dyDescent="0.2">
      <c r="A765" s="18">
        <v>0.17</v>
      </c>
      <c r="B765" s="19">
        <f t="shared" si="205"/>
        <v>1.5488166189124819E-4</v>
      </c>
      <c r="C765" s="40">
        <f t="shared" si="207"/>
        <v>250.1919263285688</v>
      </c>
      <c r="D765" s="35">
        <f t="shared" si="207"/>
        <v>181.93955040067567</v>
      </c>
      <c r="E765" s="35">
        <f t="shared" si="207"/>
        <v>75.782583751149573</v>
      </c>
      <c r="F765" s="35">
        <f t="shared" si="207"/>
        <v>64.67611614808051</v>
      </c>
      <c r="G765" s="35">
        <f t="shared" si="207"/>
        <v>181.93955040067567</v>
      </c>
      <c r="H765" s="35">
        <f t="shared" si="207"/>
        <v>75.782583751149573</v>
      </c>
      <c r="I765" s="35">
        <f t="shared" si="207"/>
        <v>64.67611614808051</v>
      </c>
      <c r="J765" s="33"/>
    </row>
    <row r="766" spans="1:10" s="1" customFormat="1" ht="22.5" x14ac:dyDescent="0.2">
      <c r="A766" s="18">
        <v>0.18</v>
      </c>
      <c r="B766" s="19">
        <f t="shared" si="205"/>
        <v>1.8197008586099835E-4</v>
      </c>
      <c r="C766" s="40">
        <f t="shared" si="207"/>
        <v>250.1919263285688</v>
      </c>
      <c r="D766" s="35">
        <f t="shared" si="207"/>
        <v>181.93955040067567</v>
      </c>
      <c r="E766" s="35">
        <f t="shared" si="207"/>
        <v>75.782583751149573</v>
      </c>
      <c r="F766" s="35">
        <f t="shared" si="207"/>
        <v>64.67611614808051</v>
      </c>
      <c r="G766" s="35">
        <f t="shared" si="207"/>
        <v>181.93955040067567</v>
      </c>
      <c r="H766" s="35">
        <f t="shared" si="207"/>
        <v>75.782583751149573</v>
      </c>
      <c r="I766" s="35">
        <f t="shared" si="207"/>
        <v>64.67611614808051</v>
      </c>
      <c r="J766" s="33"/>
    </row>
    <row r="767" spans="1:10" s="1" customFormat="1" ht="22.5" x14ac:dyDescent="0.2">
      <c r="A767" s="18">
        <v>0.19</v>
      </c>
      <c r="B767" s="19">
        <f t="shared" si="205"/>
        <v>2.1379620895022326E-4</v>
      </c>
      <c r="C767" s="40">
        <f t="shared" si="207"/>
        <v>250.1919263285688</v>
      </c>
      <c r="D767" s="35">
        <f t="shared" si="207"/>
        <v>181.93955040067567</v>
      </c>
      <c r="E767" s="35">
        <f t="shared" si="207"/>
        <v>75.782583751149573</v>
      </c>
      <c r="F767" s="35">
        <f t="shared" si="207"/>
        <v>64.67611614808051</v>
      </c>
      <c r="G767" s="35">
        <f t="shared" si="207"/>
        <v>181.93955040067567</v>
      </c>
      <c r="H767" s="35">
        <f t="shared" si="207"/>
        <v>75.782583751149573</v>
      </c>
      <c r="I767" s="35">
        <f t="shared" si="207"/>
        <v>64.67611614808051</v>
      </c>
      <c r="J767" s="33"/>
    </row>
    <row r="768" spans="1:10" s="1" customFormat="1" ht="22.5" x14ac:dyDescent="0.2">
      <c r="A768" s="18">
        <v>0.2</v>
      </c>
      <c r="B768" s="19">
        <f t="shared" si="205"/>
        <v>2.5118864315095812E-4</v>
      </c>
      <c r="C768" s="40">
        <f t="shared" ref="C768:I777" si="208">SQRT(SigmaDRead^2+C356)</f>
        <v>250.1919263285688</v>
      </c>
      <c r="D768" s="35">
        <f t="shared" si="208"/>
        <v>181.93955040067567</v>
      </c>
      <c r="E768" s="35">
        <f t="shared" si="208"/>
        <v>75.782583751149573</v>
      </c>
      <c r="F768" s="35">
        <f t="shared" si="208"/>
        <v>64.67611614808051</v>
      </c>
      <c r="G768" s="35">
        <f t="shared" si="208"/>
        <v>181.93955040067567</v>
      </c>
      <c r="H768" s="35">
        <f t="shared" si="208"/>
        <v>75.782583751149573</v>
      </c>
      <c r="I768" s="35">
        <f t="shared" si="208"/>
        <v>64.67611614808051</v>
      </c>
      <c r="J768" s="33"/>
    </row>
    <row r="769" spans="1:10" s="1" customFormat="1" ht="22.5" x14ac:dyDescent="0.2">
      <c r="A769" s="18">
        <v>0.21</v>
      </c>
      <c r="B769" s="19">
        <f t="shared" si="205"/>
        <v>2.9512092266663868E-4</v>
      </c>
      <c r="C769" s="40">
        <f t="shared" si="208"/>
        <v>250.1919263285688</v>
      </c>
      <c r="D769" s="35">
        <f t="shared" si="208"/>
        <v>181.93955040067567</v>
      </c>
      <c r="E769" s="35">
        <f t="shared" si="208"/>
        <v>75.782583751149573</v>
      </c>
      <c r="F769" s="35">
        <f t="shared" si="208"/>
        <v>64.67611614808051</v>
      </c>
      <c r="G769" s="35">
        <f t="shared" si="208"/>
        <v>181.93955040067567</v>
      </c>
      <c r="H769" s="35">
        <f t="shared" si="208"/>
        <v>75.782583751149573</v>
      </c>
      <c r="I769" s="35">
        <f t="shared" si="208"/>
        <v>64.67611614808051</v>
      </c>
      <c r="J769" s="33"/>
    </row>
    <row r="770" spans="1:10" s="1" customFormat="1" ht="22.5" x14ac:dyDescent="0.2">
      <c r="A770" s="18">
        <v>0.22</v>
      </c>
      <c r="B770" s="19">
        <f t="shared" si="205"/>
        <v>3.4673685045253169E-4</v>
      </c>
      <c r="C770" s="40">
        <f t="shared" si="208"/>
        <v>250.1919263285688</v>
      </c>
      <c r="D770" s="35">
        <f t="shared" si="208"/>
        <v>181.93955040067567</v>
      </c>
      <c r="E770" s="35">
        <f t="shared" si="208"/>
        <v>75.782583751149573</v>
      </c>
      <c r="F770" s="35">
        <f t="shared" si="208"/>
        <v>64.67611614808051</v>
      </c>
      <c r="G770" s="35">
        <f t="shared" si="208"/>
        <v>181.93955040067567</v>
      </c>
      <c r="H770" s="35">
        <f t="shared" si="208"/>
        <v>75.782583751149573</v>
      </c>
      <c r="I770" s="35">
        <f t="shared" si="208"/>
        <v>64.67611614808051</v>
      </c>
      <c r="J770" s="33"/>
    </row>
    <row r="771" spans="1:10" s="1" customFormat="1" ht="22.5" x14ac:dyDescent="0.2">
      <c r="A771" s="18">
        <v>0.23</v>
      </c>
      <c r="B771" s="19">
        <f t="shared" si="205"/>
        <v>4.0738027780411282E-4</v>
      </c>
      <c r="C771" s="40">
        <f t="shared" si="208"/>
        <v>250.1919263285688</v>
      </c>
      <c r="D771" s="35">
        <f t="shared" si="208"/>
        <v>181.93955040067567</v>
      </c>
      <c r="E771" s="35">
        <f t="shared" si="208"/>
        <v>75.782583751149573</v>
      </c>
      <c r="F771" s="35">
        <f t="shared" si="208"/>
        <v>64.67611614808051</v>
      </c>
      <c r="G771" s="35">
        <f t="shared" si="208"/>
        <v>181.93955040067567</v>
      </c>
      <c r="H771" s="35">
        <f t="shared" si="208"/>
        <v>75.782583751149573</v>
      </c>
      <c r="I771" s="35">
        <f t="shared" si="208"/>
        <v>64.67611614808051</v>
      </c>
      <c r="J771" s="33"/>
    </row>
    <row r="772" spans="1:10" s="1" customFormat="1" ht="22.5" x14ac:dyDescent="0.2">
      <c r="A772" s="18">
        <v>0.24</v>
      </c>
      <c r="B772" s="19">
        <f t="shared" si="205"/>
        <v>4.7863009232263837E-4</v>
      </c>
      <c r="C772" s="40">
        <f t="shared" si="208"/>
        <v>250.1919263285688</v>
      </c>
      <c r="D772" s="35">
        <f t="shared" si="208"/>
        <v>181.93955040067567</v>
      </c>
      <c r="E772" s="35">
        <f t="shared" si="208"/>
        <v>75.782583751149573</v>
      </c>
      <c r="F772" s="35">
        <f t="shared" si="208"/>
        <v>64.67611614808051</v>
      </c>
      <c r="G772" s="35">
        <f t="shared" si="208"/>
        <v>181.93955040067567</v>
      </c>
      <c r="H772" s="35">
        <f t="shared" si="208"/>
        <v>75.782583751149573</v>
      </c>
      <c r="I772" s="35">
        <f t="shared" si="208"/>
        <v>64.67611614808051</v>
      </c>
      <c r="J772" s="33"/>
    </row>
    <row r="773" spans="1:10" s="1" customFormat="1" ht="22.5" x14ac:dyDescent="0.2">
      <c r="A773" s="18">
        <v>0.25</v>
      </c>
      <c r="B773" s="19">
        <f t="shared" si="205"/>
        <v>5.6234132519034921E-4</v>
      </c>
      <c r="C773" s="40">
        <f t="shared" si="208"/>
        <v>250.1919263285688</v>
      </c>
      <c r="D773" s="35">
        <f t="shared" si="208"/>
        <v>181.93955040067567</v>
      </c>
      <c r="E773" s="35">
        <f t="shared" si="208"/>
        <v>75.782583751149573</v>
      </c>
      <c r="F773" s="35">
        <f t="shared" si="208"/>
        <v>64.67611614808051</v>
      </c>
      <c r="G773" s="35">
        <f t="shared" si="208"/>
        <v>181.93955040067567</v>
      </c>
      <c r="H773" s="35">
        <f t="shared" si="208"/>
        <v>75.782583751149573</v>
      </c>
      <c r="I773" s="35">
        <f t="shared" si="208"/>
        <v>64.67611614808051</v>
      </c>
      <c r="J773" s="33"/>
    </row>
    <row r="774" spans="1:10" s="1" customFormat="1" ht="22.5" x14ac:dyDescent="0.2">
      <c r="A774" s="18">
        <v>0.26</v>
      </c>
      <c r="B774" s="19">
        <f t="shared" si="205"/>
        <v>6.6069344800759626E-4</v>
      </c>
      <c r="C774" s="40">
        <f t="shared" si="208"/>
        <v>250.1919263285688</v>
      </c>
      <c r="D774" s="35">
        <f t="shared" si="208"/>
        <v>181.93955040067567</v>
      </c>
      <c r="E774" s="35">
        <f t="shared" si="208"/>
        <v>75.782583751149573</v>
      </c>
      <c r="F774" s="35">
        <f t="shared" si="208"/>
        <v>64.67611614808051</v>
      </c>
      <c r="G774" s="35">
        <f t="shared" si="208"/>
        <v>181.93955040067567</v>
      </c>
      <c r="H774" s="35">
        <f t="shared" si="208"/>
        <v>75.782583751149573</v>
      </c>
      <c r="I774" s="35">
        <f t="shared" si="208"/>
        <v>64.67611614808051</v>
      </c>
      <c r="J774" s="33"/>
    </row>
    <row r="775" spans="1:10" s="1" customFormat="1" ht="22.5" x14ac:dyDescent="0.2">
      <c r="A775" s="18">
        <v>0.27</v>
      </c>
      <c r="B775" s="19">
        <f t="shared" si="205"/>
        <v>7.7624711662869226E-4</v>
      </c>
      <c r="C775" s="40">
        <f t="shared" si="208"/>
        <v>250.1919263285688</v>
      </c>
      <c r="D775" s="35">
        <f t="shared" si="208"/>
        <v>181.93955040067567</v>
      </c>
      <c r="E775" s="35">
        <f t="shared" si="208"/>
        <v>75.782583751149573</v>
      </c>
      <c r="F775" s="35">
        <f t="shared" si="208"/>
        <v>64.67611614808051</v>
      </c>
      <c r="G775" s="35">
        <f t="shared" si="208"/>
        <v>181.93955040067567</v>
      </c>
      <c r="H775" s="35">
        <f t="shared" si="208"/>
        <v>75.782583751149573</v>
      </c>
      <c r="I775" s="35">
        <f t="shared" si="208"/>
        <v>64.67611614808051</v>
      </c>
      <c r="J775" s="33"/>
    </row>
    <row r="776" spans="1:10" s="1" customFormat="1" ht="22.5" x14ac:dyDescent="0.2">
      <c r="A776" s="18">
        <v>0.28000000000000003</v>
      </c>
      <c r="B776" s="19">
        <f t="shared" si="205"/>
        <v>9.120108393559105E-4</v>
      </c>
      <c r="C776" s="40">
        <f t="shared" si="208"/>
        <v>250.1919263285688</v>
      </c>
      <c r="D776" s="35">
        <f t="shared" si="208"/>
        <v>181.93955040067567</v>
      </c>
      <c r="E776" s="35">
        <f t="shared" si="208"/>
        <v>75.782583751149573</v>
      </c>
      <c r="F776" s="35">
        <f t="shared" si="208"/>
        <v>64.67611614808051</v>
      </c>
      <c r="G776" s="35">
        <f t="shared" si="208"/>
        <v>181.93955040067567</v>
      </c>
      <c r="H776" s="35">
        <f t="shared" si="208"/>
        <v>75.782583751149573</v>
      </c>
      <c r="I776" s="35">
        <f t="shared" si="208"/>
        <v>64.67611614808051</v>
      </c>
      <c r="J776" s="33"/>
    </row>
    <row r="777" spans="1:10" s="1" customFormat="1" ht="22.5" x14ac:dyDescent="0.2">
      <c r="A777" s="18">
        <v>0.28999999999999998</v>
      </c>
      <c r="B777" s="19">
        <f t="shared" si="205"/>
        <v>1.0715193052376066E-3</v>
      </c>
      <c r="C777" s="40">
        <f t="shared" si="208"/>
        <v>250.1919263285688</v>
      </c>
      <c r="D777" s="35">
        <f t="shared" si="208"/>
        <v>181.93955040067567</v>
      </c>
      <c r="E777" s="35">
        <f t="shared" si="208"/>
        <v>75.782583751149573</v>
      </c>
      <c r="F777" s="35">
        <f t="shared" si="208"/>
        <v>64.67611614808051</v>
      </c>
      <c r="G777" s="35">
        <f t="shared" si="208"/>
        <v>181.93955040067567</v>
      </c>
      <c r="H777" s="35">
        <f t="shared" si="208"/>
        <v>75.782583751149573</v>
      </c>
      <c r="I777" s="35">
        <f t="shared" si="208"/>
        <v>64.67611614808051</v>
      </c>
      <c r="J777" s="33"/>
    </row>
    <row r="778" spans="1:10" s="1" customFormat="1" ht="22.5" x14ac:dyDescent="0.2">
      <c r="A778" s="18">
        <v>0.3</v>
      </c>
      <c r="B778" s="19">
        <f t="shared" si="205"/>
        <v>1.2589254117941677E-3</v>
      </c>
      <c r="C778" s="40">
        <f t="shared" ref="C778:I787" si="209">SQRT(SigmaDRead^2+C366)</f>
        <v>250.1919263285688</v>
      </c>
      <c r="D778" s="35">
        <f t="shared" si="209"/>
        <v>181.93955040067567</v>
      </c>
      <c r="E778" s="35">
        <f t="shared" si="209"/>
        <v>75.782583751149573</v>
      </c>
      <c r="F778" s="35">
        <f t="shared" si="209"/>
        <v>64.67611614808051</v>
      </c>
      <c r="G778" s="35">
        <f t="shared" si="209"/>
        <v>181.93955040067567</v>
      </c>
      <c r="H778" s="35">
        <f t="shared" si="209"/>
        <v>75.782583751149573</v>
      </c>
      <c r="I778" s="35">
        <f t="shared" si="209"/>
        <v>64.67611614808051</v>
      </c>
      <c r="J778" s="33"/>
    </row>
    <row r="779" spans="1:10" s="1" customFormat="1" ht="22.5" x14ac:dyDescent="0.2">
      <c r="A779" s="18">
        <v>0.31</v>
      </c>
      <c r="B779" s="19">
        <f t="shared" si="205"/>
        <v>1.4791083881682085E-3</v>
      </c>
      <c r="C779" s="40">
        <f t="shared" si="209"/>
        <v>250.1919263285688</v>
      </c>
      <c r="D779" s="35">
        <f t="shared" si="209"/>
        <v>181.93955040067567</v>
      </c>
      <c r="E779" s="35">
        <f t="shared" si="209"/>
        <v>75.782583751149573</v>
      </c>
      <c r="F779" s="35">
        <f t="shared" si="209"/>
        <v>64.67611614808051</v>
      </c>
      <c r="G779" s="35">
        <f t="shared" si="209"/>
        <v>181.93955040067567</v>
      </c>
      <c r="H779" s="35">
        <f t="shared" si="209"/>
        <v>75.782583751149573</v>
      </c>
      <c r="I779" s="35">
        <f t="shared" si="209"/>
        <v>64.67611614808051</v>
      </c>
      <c r="J779" s="33"/>
    </row>
    <row r="780" spans="1:10" s="1" customFormat="1" ht="22.5" x14ac:dyDescent="0.2">
      <c r="A780" s="18">
        <v>0.32</v>
      </c>
      <c r="B780" s="19">
        <f t="shared" ref="B780:B811" si="210">EsMin*(EsMax/EsMin)^$A780</f>
        <v>1.7378008287493754E-3</v>
      </c>
      <c r="C780" s="40">
        <f t="shared" si="209"/>
        <v>250.1919263285688</v>
      </c>
      <c r="D780" s="35">
        <f t="shared" si="209"/>
        <v>181.93955040067567</v>
      </c>
      <c r="E780" s="35">
        <f t="shared" si="209"/>
        <v>75.782583751149573</v>
      </c>
      <c r="F780" s="35">
        <f t="shared" si="209"/>
        <v>64.67611614808051</v>
      </c>
      <c r="G780" s="35">
        <f t="shared" si="209"/>
        <v>181.93955040067567</v>
      </c>
      <c r="H780" s="35">
        <f t="shared" si="209"/>
        <v>75.782583751149573</v>
      </c>
      <c r="I780" s="35">
        <f t="shared" si="209"/>
        <v>64.67611614808051</v>
      </c>
      <c r="J780" s="33"/>
    </row>
    <row r="781" spans="1:10" s="1" customFormat="1" ht="22.5" x14ac:dyDescent="0.2">
      <c r="A781" s="18">
        <v>0.33</v>
      </c>
      <c r="B781" s="19">
        <f t="shared" si="210"/>
        <v>2.0417379446695297E-3</v>
      </c>
      <c r="C781" s="40">
        <f t="shared" si="209"/>
        <v>250.1919263285688</v>
      </c>
      <c r="D781" s="35">
        <f t="shared" si="209"/>
        <v>181.93955040067567</v>
      </c>
      <c r="E781" s="35">
        <f t="shared" si="209"/>
        <v>75.782583751149573</v>
      </c>
      <c r="F781" s="35">
        <f t="shared" si="209"/>
        <v>64.67611614808051</v>
      </c>
      <c r="G781" s="35">
        <f t="shared" si="209"/>
        <v>181.93955040067567</v>
      </c>
      <c r="H781" s="35">
        <f t="shared" si="209"/>
        <v>75.782583751149573</v>
      </c>
      <c r="I781" s="35">
        <f t="shared" si="209"/>
        <v>64.67611614808051</v>
      </c>
      <c r="J781" s="33"/>
    </row>
    <row r="782" spans="1:10" s="1" customFormat="1" ht="22.5" x14ac:dyDescent="0.2">
      <c r="A782" s="18">
        <v>0.34</v>
      </c>
      <c r="B782" s="19">
        <f t="shared" si="210"/>
        <v>2.3988329190194912E-3</v>
      </c>
      <c r="C782" s="40">
        <f t="shared" si="209"/>
        <v>250.1919263285688</v>
      </c>
      <c r="D782" s="35">
        <f t="shared" si="209"/>
        <v>181.93955040067567</v>
      </c>
      <c r="E782" s="35">
        <f t="shared" si="209"/>
        <v>75.782583751149573</v>
      </c>
      <c r="F782" s="35">
        <f t="shared" si="209"/>
        <v>64.67611614808051</v>
      </c>
      <c r="G782" s="35">
        <f t="shared" si="209"/>
        <v>181.93955040067567</v>
      </c>
      <c r="H782" s="35">
        <f t="shared" si="209"/>
        <v>75.782583751149573</v>
      </c>
      <c r="I782" s="35">
        <f t="shared" si="209"/>
        <v>64.67611614808051</v>
      </c>
      <c r="J782" s="33"/>
    </row>
    <row r="783" spans="1:10" s="1" customFormat="1" ht="22.5" x14ac:dyDescent="0.2">
      <c r="A783" s="18">
        <v>0.35</v>
      </c>
      <c r="B783" s="19">
        <f t="shared" si="210"/>
        <v>2.8183829312644535E-3</v>
      </c>
      <c r="C783" s="40">
        <f t="shared" si="209"/>
        <v>250.1919263285688</v>
      </c>
      <c r="D783" s="35">
        <f t="shared" si="209"/>
        <v>181.93955040067567</v>
      </c>
      <c r="E783" s="35">
        <f t="shared" si="209"/>
        <v>75.782583751149573</v>
      </c>
      <c r="F783" s="35">
        <f t="shared" si="209"/>
        <v>64.67611614808051</v>
      </c>
      <c r="G783" s="35">
        <f t="shared" si="209"/>
        <v>181.93955040067567</v>
      </c>
      <c r="H783" s="35">
        <f t="shared" si="209"/>
        <v>75.782583751149573</v>
      </c>
      <c r="I783" s="35">
        <f t="shared" si="209"/>
        <v>64.67611614808051</v>
      </c>
      <c r="J783" s="33"/>
    </row>
    <row r="784" spans="1:10" s="1" customFormat="1" ht="22.5" x14ac:dyDescent="0.2">
      <c r="A784" s="18">
        <v>0.36</v>
      </c>
      <c r="B784" s="19">
        <f t="shared" si="210"/>
        <v>3.3113112148259109E-3</v>
      </c>
      <c r="C784" s="40">
        <f t="shared" si="209"/>
        <v>250.1919263285688</v>
      </c>
      <c r="D784" s="35">
        <f t="shared" si="209"/>
        <v>181.93955040067567</v>
      </c>
      <c r="E784" s="35">
        <f t="shared" si="209"/>
        <v>75.782583751149573</v>
      </c>
      <c r="F784" s="35">
        <f t="shared" si="209"/>
        <v>64.67611614808051</v>
      </c>
      <c r="G784" s="35">
        <f t="shared" si="209"/>
        <v>181.93955040067567</v>
      </c>
      <c r="H784" s="35">
        <f t="shared" si="209"/>
        <v>75.782583751149573</v>
      </c>
      <c r="I784" s="35">
        <f t="shared" si="209"/>
        <v>64.67611614808051</v>
      </c>
      <c r="J784" s="33"/>
    </row>
    <row r="785" spans="1:10" s="1" customFormat="1" ht="22.5" x14ac:dyDescent="0.2">
      <c r="A785" s="18">
        <v>0.37</v>
      </c>
      <c r="B785" s="19">
        <f t="shared" si="210"/>
        <v>3.8904514499428066E-3</v>
      </c>
      <c r="C785" s="40">
        <f t="shared" si="209"/>
        <v>250.1919263285688</v>
      </c>
      <c r="D785" s="35">
        <f t="shared" si="209"/>
        <v>181.93955040067567</v>
      </c>
      <c r="E785" s="35">
        <f t="shared" si="209"/>
        <v>75.782583751149573</v>
      </c>
      <c r="F785" s="35">
        <f t="shared" si="209"/>
        <v>64.67611614808051</v>
      </c>
      <c r="G785" s="35">
        <f t="shared" si="209"/>
        <v>181.93955040067567</v>
      </c>
      <c r="H785" s="35">
        <f t="shared" si="209"/>
        <v>75.782583751149573</v>
      </c>
      <c r="I785" s="35">
        <f t="shared" si="209"/>
        <v>64.67611614808051</v>
      </c>
      <c r="J785" s="33"/>
    </row>
    <row r="786" spans="1:10" s="1" customFormat="1" ht="22.5" x14ac:dyDescent="0.2">
      <c r="A786" s="18">
        <v>0.38</v>
      </c>
      <c r="B786" s="19">
        <f t="shared" si="210"/>
        <v>4.5708818961487522E-3</v>
      </c>
      <c r="C786" s="40">
        <f t="shared" si="209"/>
        <v>250.1919263285688</v>
      </c>
      <c r="D786" s="35">
        <f t="shared" si="209"/>
        <v>181.93955040067567</v>
      </c>
      <c r="E786" s="35">
        <f t="shared" si="209"/>
        <v>75.782583751149573</v>
      </c>
      <c r="F786" s="35">
        <f t="shared" si="209"/>
        <v>64.67611614808051</v>
      </c>
      <c r="G786" s="35">
        <f t="shared" si="209"/>
        <v>181.93955040067567</v>
      </c>
      <c r="H786" s="35">
        <f t="shared" si="209"/>
        <v>75.782583751149573</v>
      </c>
      <c r="I786" s="35">
        <f t="shared" si="209"/>
        <v>64.67611614808051</v>
      </c>
      <c r="J786" s="33"/>
    </row>
    <row r="787" spans="1:10" s="1" customFormat="1" ht="22.5" x14ac:dyDescent="0.2">
      <c r="A787" s="18">
        <v>0.39</v>
      </c>
      <c r="B787" s="19">
        <f t="shared" si="210"/>
        <v>5.3703179637025304E-3</v>
      </c>
      <c r="C787" s="40">
        <f t="shared" si="209"/>
        <v>250.1919263285688</v>
      </c>
      <c r="D787" s="35">
        <f t="shared" si="209"/>
        <v>181.93955040067567</v>
      </c>
      <c r="E787" s="35">
        <f t="shared" si="209"/>
        <v>75.782583751149573</v>
      </c>
      <c r="F787" s="35">
        <f t="shared" si="209"/>
        <v>64.67611614808051</v>
      </c>
      <c r="G787" s="35">
        <f t="shared" si="209"/>
        <v>181.93955040067567</v>
      </c>
      <c r="H787" s="35">
        <f t="shared" si="209"/>
        <v>75.782583751149573</v>
      </c>
      <c r="I787" s="35">
        <f t="shared" si="209"/>
        <v>64.67611614808051</v>
      </c>
      <c r="J787" s="33"/>
    </row>
    <row r="788" spans="1:10" s="1" customFormat="1" ht="22.5" x14ac:dyDescent="0.2">
      <c r="A788" s="18">
        <v>0.4</v>
      </c>
      <c r="B788" s="19">
        <f t="shared" si="210"/>
        <v>6.3095734448019381E-3</v>
      </c>
      <c r="C788" s="40">
        <f t="shared" ref="C788:I797" si="211">SQRT(SigmaDRead^2+C376)</f>
        <v>250.1919263285688</v>
      </c>
      <c r="D788" s="35">
        <f t="shared" si="211"/>
        <v>181.93955040067567</v>
      </c>
      <c r="E788" s="35">
        <f t="shared" si="211"/>
        <v>75.782583751149573</v>
      </c>
      <c r="F788" s="35">
        <f t="shared" si="211"/>
        <v>64.67611614808051</v>
      </c>
      <c r="G788" s="35">
        <f t="shared" si="211"/>
        <v>181.93955040067567</v>
      </c>
      <c r="H788" s="35">
        <f t="shared" si="211"/>
        <v>75.782583751149573</v>
      </c>
      <c r="I788" s="35">
        <f t="shared" si="211"/>
        <v>64.67611614808051</v>
      </c>
      <c r="J788" s="33"/>
    </row>
    <row r="789" spans="1:10" s="1" customFormat="1" ht="22.5" x14ac:dyDescent="0.2">
      <c r="A789" s="18">
        <v>0.41</v>
      </c>
      <c r="B789" s="19">
        <f t="shared" si="210"/>
        <v>7.4131024130091767E-3</v>
      </c>
      <c r="C789" s="40">
        <f t="shared" si="211"/>
        <v>250.1919263285688</v>
      </c>
      <c r="D789" s="35">
        <f t="shared" si="211"/>
        <v>181.93955040067567</v>
      </c>
      <c r="E789" s="35">
        <f t="shared" si="211"/>
        <v>75.782583751149573</v>
      </c>
      <c r="F789" s="35">
        <f t="shared" si="211"/>
        <v>64.67611614808051</v>
      </c>
      <c r="G789" s="35">
        <f t="shared" si="211"/>
        <v>181.93955040067567</v>
      </c>
      <c r="H789" s="35">
        <f t="shared" si="211"/>
        <v>75.782583751149573</v>
      </c>
      <c r="I789" s="35">
        <f t="shared" si="211"/>
        <v>64.67611614808051</v>
      </c>
      <c r="J789" s="33"/>
    </row>
    <row r="790" spans="1:10" s="1" customFormat="1" ht="22.5" x14ac:dyDescent="0.2">
      <c r="A790" s="18">
        <v>0.42</v>
      </c>
      <c r="B790" s="19">
        <f t="shared" si="210"/>
        <v>8.7096358995608098E-3</v>
      </c>
      <c r="C790" s="40">
        <f t="shared" si="211"/>
        <v>250.1919263285688</v>
      </c>
      <c r="D790" s="35">
        <f t="shared" si="211"/>
        <v>181.93955040067567</v>
      </c>
      <c r="E790" s="35">
        <f t="shared" si="211"/>
        <v>75.782583751149573</v>
      </c>
      <c r="F790" s="35">
        <f t="shared" si="211"/>
        <v>64.67611614808051</v>
      </c>
      <c r="G790" s="35">
        <f t="shared" si="211"/>
        <v>181.93955040067567</v>
      </c>
      <c r="H790" s="35">
        <f t="shared" si="211"/>
        <v>75.782583751149573</v>
      </c>
      <c r="I790" s="35">
        <f t="shared" si="211"/>
        <v>64.67611614808051</v>
      </c>
      <c r="J790" s="33"/>
    </row>
    <row r="791" spans="1:10" s="1" customFormat="1" ht="22.5" x14ac:dyDescent="0.2">
      <c r="A791" s="18">
        <v>0.43</v>
      </c>
      <c r="B791" s="19">
        <f t="shared" si="210"/>
        <v>1.0232929922807547E-2</v>
      </c>
      <c r="C791" s="40">
        <f t="shared" si="211"/>
        <v>250.1919263285688</v>
      </c>
      <c r="D791" s="35">
        <f t="shared" si="211"/>
        <v>181.93955040067567</v>
      </c>
      <c r="E791" s="35">
        <f t="shared" si="211"/>
        <v>75.782583751149573</v>
      </c>
      <c r="F791" s="35">
        <f t="shared" si="211"/>
        <v>64.67611614808051</v>
      </c>
      <c r="G791" s="35">
        <f t="shared" si="211"/>
        <v>181.93955040067567</v>
      </c>
      <c r="H791" s="35">
        <f t="shared" si="211"/>
        <v>75.782583751149573</v>
      </c>
      <c r="I791" s="35">
        <f t="shared" si="211"/>
        <v>64.67611614808051</v>
      </c>
      <c r="J791" s="33"/>
    </row>
    <row r="792" spans="1:10" s="1" customFormat="1" ht="22.5" x14ac:dyDescent="0.2">
      <c r="A792" s="18">
        <v>0.44</v>
      </c>
      <c r="B792" s="19">
        <f t="shared" si="210"/>
        <v>1.2022644346174128E-2</v>
      </c>
      <c r="C792" s="40">
        <f t="shared" si="211"/>
        <v>250.1919263285688</v>
      </c>
      <c r="D792" s="35">
        <f t="shared" si="211"/>
        <v>181.93955040067567</v>
      </c>
      <c r="E792" s="35">
        <f t="shared" si="211"/>
        <v>75.782583751149573</v>
      </c>
      <c r="F792" s="35">
        <f t="shared" si="211"/>
        <v>64.67611614808051</v>
      </c>
      <c r="G792" s="35">
        <f t="shared" si="211"/>
        <v>181.93955040067567</v>
      </c>
      <c r="H792" s="35">
        <f t="shared" si="211"/>
        <v>75.782583751149573</v>
      </c>
      <c r="I792" s="35">
        <f t="shared" si="211"/>
        <v>64.67611614808051</v>
      </c>
      <c r="J792" s="33"/>
    </row>
    <row r="793" spans="1:10" s="1" customFormat="1" ht="22.5" x14ac:dyDescent="0.2">
      <c r="A793" s="18">
        <v>0.45</v>
      </c>
      <c r="B793" s="19">
        <f t="shared" si="210"/>
        <v>1.4125375446227545E-2</v>
      </c>
      <c r="C793" s="40">
        <f t="shared" si="211"/>
        <v>250.1919263285688</v>
      </c>
      <c r="D793" s="35">
        <f t="shared" si="211"/>
        <v>181.93955040067567</v>
      </c>
      <c r="E793" s="35">
        <f t="shared" si="211"/>
        <v>75.782583751149573</v>
      </c>
      <c r="F793" s="35">
        <f t="shared" si="211"/>
        <v>64.67611614808051</v>
      </c>
      <c r="G793" s="35">
        <f t="shared" si="211"/>
        <v>181.93955040067567</v>
      </c>
      <c r="H793" s="35">
        <f t="shared" si="211"/>
        <v>75.782583751149573</v>
      </c>
      <c r="I793" s="35">
        <f t="shared" si="211"/>
        <v>64.67611614808051</v>
      </c>
      <c r="J793" s="33"/>
    </row>
    <row r="794" spans="1:10" s="1" customFormat="1" ht="22.5" x14ac:dyDescent="0.2">
      <c r="A794" s="18">
        <v>0.46</v>
      </c>
      <c r="B794" s="19">
        <f t="shared" si="210"/>
        <v>1.6595869074375613E-2</v>
      </c>
      <c r="C794" s="40">
        <f t="shared" si="211"/>
        <v>250.1919263285688</v>
      </c>
      <c r="D794" s="35">
        <f t="shared" si="211"/>
        <v>181.93955040067567</v>
      </c>
      <c r="E794" s="35">
        <f t="shared" si="211"/>
        <v>75.782583751149573</v>
      </c>
      <c r="F794" s="35">
        <f t="shared" si="211"/>
        <v>64.67611614808051</v>
      </c>
      <c r="G794" s="35">
        <f t="shared" si="211"/>
        <v>181.93955040067567</v>
      </c>
      <c r="H794" s="35">
        <f t="shared" si="211"/>
        <v>75.782583751149573</v>
      </c>
      <c r="I794" s="35">
        <f t="shared" si="211"/>
        <v>64.67611614808051</v>
      </c>
      <c r="J794" s="33"/>
    </row>
    <row r="795" spans="1:10" s="1" customFormat="1" ht="22.5" x14ac:dyDescent="0.2">
      <c r="A795" s="18">
        <v>0.47</v>
      </c>
      <c r="B795" s="19">
        <f t="shared" si="210"/>
        <v>1.9498445997580448E-2</v>
      </c>
      <c r="C795" s="40">
        <f t="shared" si="211"/>
        <v>250.1919263285688</v>
      </c>
      <c r="D795" s="35">
        <f t="shared" si="211"/>
        <v>181.93955040067567</v>
      </c>
      <c r="E795" s="35">
        <f t="shared" si="211"/>
        <v>75.782583751149573</v>
      </c>
      <c r="F795" s="35">
        <f t="shared" si="211"/>
        <v>64.67611614808051</v>
      </c>
      <c r="G795" s="35">
        <f t="shared" si="211"/>
        <v>181.93955040067567</v>
      </c>
      <c r="H795" s="35">
        <f t="shared" si="211"/>
        <v>75.782583751149573</v>
      </c>
      <c r="I795" s="35">
        <f t="shared" si="211"/>
        <v>64.67611614808051</v>
      </c>
      <c r="J795" s="33"/>
    </row>
    <row r="796" spans="1:10" s="1" customFormat="1" ht="22.5" x14ac:dyDescent="0.2">
      <c r="A796" s="18">
        <v>0.48</v>
      </c>
      <c r="B796" s="19">
        <f t="shared" si="210"/>
        <v>2.2908676527677727E-2</v>
      </c>
      <c r="C796" s="40">
        <f t="shared" si="211"/>
        <v>250.1919263285688</v>
      </c>
      <c r="D796" s="35">
        <f t="shared" si="211"/>
        <v>181.93955040067567</v>
      </c>
      <c r="E796" s="35">
        <f t="shared" si="211"/>
        <v>75.782583751149573</v>
      </c>
      <c r="F796" s="35">
        <f t="shared" si="211"/>
        <v>64.67611614808051</v>
      </c>
      <c r="G796" s="35">
        <f t="shared" si="211"/>
        <v>181.93955040067567</v>
      </c>
      <c r="H796" s="35">
        <f t="shared" si="211"/>
        <v>75.782583751149573</v>
      </c>
      <c r="I796" s="35">
        <f t="shared" si="211"/>
        <v>64.67611614808051</v>
      </c>
      <c r="J796" s="33"/>
    </row>
    <row r="797" spans="1:10" s="1" customFormat="1" ht="22.5" x14ac:dyDescent="0.2">
      <c r="A797" s="18">
        <v>0.49</v>
      </c>
      <c r="B797" s="19">
        <f t="shared" si="210"/>
        <v>2.6915348039269163E-2</v>
      </c>
      <c r="C797" s="40">
        <f t="shared" si="211"/>
        <v>250.1919263285688</v>
      </c>
      <c r="D797" s="35">
        <f t="shared" si="211"/>
        <v>181.93955040067567</v>
      </c>
      <c r="E797" s="35">
        <f t="shared" si="211"/>
        <v>75.782583751149573</v>
      </c>
      <c r="F797" s="35">
        <f t="shared" si="211"/>
        <v>64.67611614808051</v>
      </c>
      <c r="G797" s="35">
        <f t="shared" si="211"/>
        <v>181.93955040067567</v>
      </c>
      <c r="H797" s="35">
        <f t="shared" si="211"/>
        <v>75.782583751149573</v>
      </c>
      <c r="I797" s="35">
        <f t="shared" si="211"/>
        <v>64.67611614808051</v>
      </c>
      <c r="J797" s="33"/>
    </row>
    <row r="798" spans="1:10" s="1" customFormat="1" ht="22.5" x14ac:dyDescent="0.2">
      <c r="A798" s="18">
        <v>0.5</v>
      </c>
      <c r="B798" s="19">
        <f t="shared" si="210"/>
        <v>3.1622776601683798E-2</v>
      </c>
      <c r="C798" s="40">
        <f t="shared" ref="C798:I807" si="212">SQRT(SigmaDRead^2+C386)</f>
        <v>250.1919263285688</v>
      </c>
      <c r="D798" s="35">
        <f t="shared" si="212"/>
        <v>181.93955040067567</v>
      </c>
      <c r="E798" s="35">
        <f t="shared" si="212"/>
        <v>75.782583751149573</v>
      </c>
      <c r="F798" s="35">
        <f t="shared" si="212"/>
        <v>64.67611614808051</v>
      </c>
      <c r="G798" s="35">
        <f t="shared" si="212"/>
        <v>181.93955040067567</v>
      </c>
      <c r="H798" s="35">
        <f t="shared" si="212"/>
        <v>75.782583751149573</v>
      </c>
      <c r="I798" s="35">
        <f t="shared" si="212"/>
        <v>64.67611614808051</v>
      </c>
      <c r="J798" s="33"/>
    </row>
    <row r="799" spans="1:10" s="1" customFormat="1" ht="22.5" x14ac:dyDescent="0.2">
      <c r="A799" s="18">
        <v>0.51</v>
      </c>
      <c r="B799" s="19">
        <f t="shared" si="210"/>
        <v>3.715352290971724E-2</v>
      </c>
      <c r="C799" s="40">
        <f t="shared" si="212"/>
        <v>250.1919263285688</v>
      </c>
      <c r="D799" s="35">
        <f t="shared" si="212"/>
        <v>181.93955040067567</v>
      </c>
      <c r="E799" s="35">
        <f t="shared" si="212"/>
        <v>75.782583751149573</v>
      </c>
      <c r="F799" s="35">
        <f t="shared" si="212"/>
        <v>64.67611614808051</v>
      </c>
      <c r="G799" s="35">
        <f t="shared" si="212"/>
        <v>181.93955040067567</v>
      </c>
      <c r="H799" s="35">
        <f t="shared" si="212"/>
        <v>75.782583751149573</v>
      </c>
      <c r="I799" s="35">
        <f t="shared" si="212"/>
        <v>64.67611614808051</v>
      </c>
      <c r="J799" s="33"/>
    </row>
    <row r="800" spans="1:10" s="1" customFormat="1" ht="22.5" x14ac:dyDescent="0.2">
      <c r="A800" s="18">
        <v>0.52</v>
      </c>
      <c r="B800" s="19">
        <f t="shared" si="210"/>
        <v>4.3651583224016632E-2</v>
      </c>
      <c r="C800" s="40">
        <f t="shared" si="212"/>
        <v>250.1919263285688</v>
      </c>
      <c r="D800" s="35">
        <f t="shared" si="212"/>
        <v>181.93955040067567</v>
      </c>
      <c r="E800" s="35">
        <f t="shared" si="212"/>
        <v>75.782583751149573</v>
      </c>
      <c r="F800" s="35">
        <f t="shared" si="212"/>
        <v>64.67611614808051</v>
      </c>
      <c r="G800" s="35">
        <f t="shared" si="212"/>
        <v>181.93955040067567</v>
      </c>
      <c r="H800" s="35">
        <f t="shared" si="212"/>
        <v>75.782583751149573</v>
      </c>
      <c r="I800" s="35">
        <f t="shared" si="212"/>
        <v>64.668841506042327</v>
      </c>
      <c r="J800" s="33"/>
    </row>
    <row r="801" spans="1:10" s="1" customFormat="1" ht="22.5" x14ac:dyDescent="0.2">
      <c r="A801" s="18">
        <v>0.53</v>
      </c>
      <c r="B801" s="19">
        <f t="shared" si="210"/>
        <v>5.1286138399136497E-2</v>
      </c>
      <c r="C801" s="40">
        <f t="shared" si="212"/>
        <v>250.1919263285688</v>
      </c>
      <c r="D801" s="35">
        <f t="shared" si="212"/>
        <v>181.93955040067567</v>
      </c>
      <c r="E801" s="35">
        <f t="shared" si="212"/>
        <v>75.782583751149573</v>
      </c>
      <c r="F801" s="35">
        <f t="shared" si="212"/>
        <v>64.67611614808051</v>
      </c>
      <c r="G801" s="35">
        <f t="shared" si="212"/>
        <v>181.93955040067567</v>
      </c>
      <c r="H801" s="35">
        <f t="shared" si="212"/>
        <v>75.782583751149573</v>
      </c>
      <c r="I801" s="35">
        <f t="shared" si="212"/>
        <v>63.875682105677313</v>
      </c>
      <c r="J801" s="33"/>
    </row>
    <row r="802" spans="1:10" s="1" customFormat="1" ht="22.5" x14ac:dyDescent="0.2">
      <c r="A802" s="18">
        <v>0.54</v>
      </c>
      <c r="B802" s="19">
        <f t="shared" si="210"/>
        <v>6.0255958607435857E-2</v>
      </c>
      <c r="C802" s="40">
        <f t="shared" si="212"/>
        <v>250.1919263285688</v>
      </c>
      <c r="D802" s="35">
        <f t="shared" si="212"/>
        <v>181.93955040067567</v>
      </c>
      <c r="E802" s="35">
        <f t="shared" si="212"/>
        <v>75.782583751149573</v>
      </c>
      <c r="F802" s="35">
        <f t="shared" si="212"/>
        <v>64.67611614808051</v>
      </c>
      <c r="G802" s="35">
        <f t="shared" si="212"/>
        <v>181.93955040067567</v>
      </c>
      <c r="H802" s="35">
        <f t="shared" si="212"/>
        <v>75.782583751149573</v>
      </c>
      <c r="I802" s="35">
        <f t="shared" si="212"/>
        <v>63.187611645473496</v>
      </c>
      <c r="J802" s="33"/>
    </row>
    <row r="803" spans="1:10" s="1" customFormat="1" ht="22.5" x14ac:dyDescent="0.2">
      <c r="A803" s="18">
        <v>0.55000000000000004</v>
      </c>
      <c r="B803" s="19">
        <f t="shared" si="210"/>
        <v>7.079457843841383E-2</v>
      </c>
      <c r="C803" s="40">
        <f t="shared" si="212"/>
        <v>250.1919263285688</v>
      </c>
      <c r="D803" s="35">
        <f t="shared" si="212"/>
        <v>181.93955040067567</v>
      </c>
      <c r="E803" s="35">
        <f t="shared" si="212"/>
        <v>75.782583751149573</v>
      </c>
      <c r="F803" s="35">
        <f t="shared" si="212"/>
        <v>64.67611614808051</v>
      </c>
      <c r="G803" s="35">
        <f t="shared" si="212"/>
        <v>181.93955040067567</v>
      </c>
      <c r="H803" s="35">
        <f t="shared" si="212"/>
        <v>75.782583751149573</v>
      </c>
      <c r="I803" s="35">
        <f t="shared" si="212"/>
        <v>62.592212159763385</v>
      </c>
      <c r="J803" s="33"/>
    </row>
    <row r="804" spans="1:10" s="1" customFormat="1" ht="22.5" x14ac:dyDescent="0.2">
      <c r="A804" s="18">
        <v>0.56000000000000005</v>
      </c>
      <c r="B804" s="19">
        <f t="shared" si="210"/>
        <v>8.3176377110267249E-2</v>
      </c>
      <c r="C804" s="40">
        <f t="shared" si="212"/>
        <v>250.1919263285688</v>
      </c>
      <c r="D804" s="35">
        <f t="shared" si="212"/>
        <v>181.93955040067567</v>
      </c>
      <c r="E804" s="35">
        <f t="shared" si="212"/>
        <v>75.782583751149573</v>
      </c>
      <c r="F804" s="35">
        <f t="shared" si="212"/>
        <v>64.67611614808051</v>
      </c>
      <c r="G804" s="35">
        <f t="shared" si="212"/>
        <v>181.93955040067567</v>
      </c>
      <c r="H804" s="35">
        <f t="shared" si="212"/>
        <v>75.782583751149573</v>
      </c>
      <c r="I804" s="35">
        <f t="shared" si="212"/>
        <v>62.078147402858662</v>
      </c>
      <c r="J804" s="33"/>
    </row>
    <row r="805" spans="1:10" s="1" customFormat="1" ht="22.5" x14ac:dyDescent="0.2">
      <c r="A805" s="18">
        <v>0.56999999999999995</v>
      </c>
      <c r="B805" s="19">
        <f t="shared" si="210"/>
        <v>9.7723722095581E-2</v>
      </c>
      <c r="C805" s="40">
        <f t="shared" si="212"/>
        <v>250.1919263285688</v>
      </c>
      <c r="D805" s="35">
        <f t="shared" si="212"/>
        <v>181.93955040067567</v>
      </c>
      <c r="E805" s="35">
        <f t="shared" si="212"/>
        <v>75.782583751149573</v>
      </c>
      <c r="F805" s="35">
        <f t="shared" si="212"/>
        <v>64.67611614808051</v>
      </c>
      <c r="G805" s="35">
        <f t="shared" si="212"/>
        <v>181.93955040067567</v>
      </c>
      <c r="H805" s="35">
        <f t="shared" si="212"/>
        <v>75.782583751149573</v>
      </c>
      <c r="I805" s="35">
        <f t="shared" si="212"/>
        <v>61.635171871006477</v>
      </c>
      <c r="J805" s="33"/>
    </row>
    <row r="806" spans="1:10" s="1" customFormat="1" ht="22.5" x14ac:dyDescent="0.2">
      <c r="A806" s="18">
        <v>0.57999999999999996</v>
      </c>
      <c r="B806" s="19">
        <f t="shared" si="210"/>
        <v>0.11481536214968832</v>
      </c>
      <c r="C806" s="40">
        <f t="shared" si="212"/>
        <v>250.1919263285688</v>
      </c>
      <c r="D806" s="35">
        <f t="shared" si="212"/>
        <v>181.93955040067567</v>
      </c>
      <c r="E806" s="35">
        <f t="shared" si="212"/>
        <v>75.782583751149573</v>
      </c>
      <c r="F806" s="35">
        <f t="shared" si="212"/>
        <v>64.67611614808051</v>
      </c>
      <c r="G806" s="35">
        <f t="shared" si="212"/>
        <v>181.93955040067567</v>
      </c>
      <c r="H806" s="35">
        <f t="shared" si="212"/>
        <v>75.782583751149573</v>
      </c>
      <c r="I806" s="35">
        <f t="shared" si="212"/>
        <v>61.254105084476052</v>
      </c>
      <c r="J806" s="33"/>
    </row>
    <row r="807" spans="1:10" s="1" customFormat="1" ht="22.5" x14ac:dyDescent="0.2">
      <c r="A807" s="18">
        <v>0.59</v>
      </c>
      <c r="B807" s="19">
        <f t="shared" si="210"/>
        <v>0.1348962882591653</v>
      </c>
      <c r="C807" s="40">
        <f t="shared" si="212"/>
        <v>250.1919263285688</v>
      </c>
      <c r="D807" s="35">
        <f t="shared" si="212"/>
        <v>181.93955040067567</v>
      </c>
      <c r="E807" s="35">
        <f t="shared" si="212"/>
        <v>75.782583751149573</v>
      </c>
      <c r="F807" s="35">
        <f t="shared" si="212"/>
        <v>64.67611614808051</v>
      </c>
      <c r="G807" s="35">
        <f t="shared" si="212"/>
        <v>181.93955040067567</v>
      </c>
      <c r="H807" s="35">
        <f t="shared" si="212"/>
        <v>75.782583751149573</v>
      </c>
      <c r="I807" s="35">
        <f t="shared" si="212"/>
        <v>60.926781326643955</v>
      </c>
      <c r="J807" s="33"/>
    </row>
    <row r="808" spans="1:10" s="1" customFormat="1" ht="22.5" x14ac:dyDescent="0.2">
      <c r="A808" s="18">
        <v>0.6</v>
      </c>
      <c r="B808" s="19">
        <f t="shared" si="210"/>
        <v>0.15848931924611148</v>
      </c>
      <c r="C808" s="40">
        <f t="shared" ref="C808:I817" si="213">SQRT(SigmaDRead^2+C396)</f>
        <v>250.1919263285688</v>
      </c>
      <c r="D808" s="35">
        <f t="shared" si="213"/>
        <v>181.93955040067567</v>
      </c>
      <c r="E808" s="35">
        <f t="shared" si="213"/>
        <v>75.782583751149573</v>
      </c>
      <c r="F808" s="35">
        <f t="shared" si="213"/>
        <v>64.67611614808051</v>
      </c>
      <c r="G808" s="35">
        <f t="shared" si="213"/>
        <v>181.93955040067567</v>
      </c>
      <c r="H808" s="35">
        <f t="shared" si="213"/>
        <v>75.782583751149573</v>
      </c>
      <c r="I808" s="35">
        <f t="shared" si="213"/>
        <v>60.645983336312163</v>
      </c>
      <c r="J808" s="33"/>
    </row>
    <row r="809" spans="1:10" s="1" customFormat="1" ht="22.5" x14ac:dyDescent="0.2">
      <c r="A809" s="18">
        <v>0.61</v>
      </c>
      <c r="B809" s="19">
        <f t="shared" si="210"/>
        <v>0.18620871366628677</v>
      </c>
      <c r="C809" s="40">
        <f t="shared" si="213"/>
        <v>250.1919263285688</v>
      </c>
      <c r="D809" s="35">
        <f t="shared" si="213"/>
        <v>181.93955040067567</v>
      </c>
      <c r="E809" s="35">
        <f t="shared" si="213"/>
        <v>75.782583751149573</v>
      </c>
      <c r="F809" s="35">
        <f t="shared" si="213"/>
        <v>64.67611614808051</v>
      </c>
      <c r="G809" s="35">
        <f t="shared" si="213"/>
        <v>181.93955040067567</v>
      </c>
      <c r="H809" s="35">
        <f t="shared" si="213"/>
        <v>75.782583751149573</v>
      </c>
      <c r="I809" s="35">
        <f t="shared" si="213"/>
        <v>60.405366748051236</v>
      </c>
      <c r="J809" s="33"/>
    </row>
    <row r="810" spans="1:10" s="1" customFormat="1" ht="22.5" x14ac:dyDescent="0.2">
      <c r="A810" s="18">
        <v>0.62</v>
      </c>
      <c r="B810" s="19">
        <f t="shared" si="210"/>
        <v>0.21877616239495551</v>
      </c>
      <c r="C810" s="40">
        <f t="shared" si="213"/>
        <v>250.1919263285688</v>
      </c>
      <c r="D810" s="35">
        <f t="shared" si="213"/>
        <v>181.93955040067567</v>
      </c>
      <c r="E810" s="35">
        <f t="shared" si="213"/>
        <v>75.782583751149573</v>
      </c>
      <c r="F810" s="35">
        <f t="shared" si="213"/>
        <v>64.67611614808051</v>
      </c>
      <c r="G810" s="35">
        <f t="shared" si="213"/>
        <v>181.93955040067567</v>
      </c>
      <c r="H810" s="35">
        <f t="shared" si="213"/>
        <v>75.138895848737747</v>
      </c>
      <c r="I810" s="35">
        <f t="shared" si="213"/>
        <v>60.199380501460155</v>
      </c>
      <c r="J810" s="33"/>
    </row>
    <row r="811" spans="1:10" s="1" customFormat="1" ht="22.5" x14ac:dyDescent="0.2">
      <c r="A811" s="18">
        <v>0.63</v>
      </c>
      <c r="B811" s="19">
        <f t="shared" si="210"/>
        <v>0.2570395782768865</v>
      </c>
      <c r="C811" s="40">
        <f t="shared" si="213"/>
        <v>250.1919263285688</v>
      </c>
      <c r="D811" s="35">
        <f t="shared" si="213"/>
        <v>181.93955040067567</v>
      </c>
      <c r="E811" s="35">
        <f t="shared" si="213"/>
        <v>75.782583751149573</v>
      </c>
      <c r="F811" s="35">
        <f t="shared" si="213"/>
        <v>64.67611614808051</v>
      </c>
      <c r="G811" s="35">
        <f t="shared" si="213"/>
        <v>181.93955040067567</v>
      </c>
      <c r="H811" s="35">
        <f t="shared" si="213"/>
        <v>74.540161711687006</v>
      </c>
      <c r="I811" s="35">
        <f t="shared" si="213"/>
        <v>60.02318706573589</v>
      </c>
      <c r="J811" s="33"/>
    </row>
    <row r="812" spans="1:10" s="1" customFormat="1" ht="22.5" x14ac:dyDescent="0.2">
      <c r="A812" s="18">
        <v>0.64</v>
      </c>
      <c r="B812" s="19">
        <f t="shared" ref="B812:B848" si="214">EsMin*(EsMax/EsMin)^$A812</f>
        <v>0.3019951720402016</v>
      </c>
      <c r="C812" s="40">
        <f t="shared" si="213"/>
        <v>250.1919263285688</v>
      </c>
      <c r="D812" s="35">
        <f t="shared" si="213"/>
        <v>181.93955040067567</v>
      </c>
      <c r="E812" s="35">
        <f t="shared" si="213"/>
        <v>75.782583751149573</v>
      </c>
      <c r="F812" s="35">
        <f t="shared" si="213"/>
        <v>64.67611614808051</v>
      </c>
      <c r="G812" s="35">
        <f t="shared" si="213"/>
        <v>181.93955040067567</v>
      </c>
      <c r="H812" s="35">
        <f t="shared" si="213"/>
        <v>74.025959627496917</v>
      </c>
      <c r="I812" s="35">
        <f t="shared" si="213"/>
        <v>59.87258517947371</v>
      </c>
      <c r="J812" s="33"/>
    </row>
    <row r="813" spans="1:10" s="1" customFormat="1" ht="22.5" x14ac:dyDescent="0.2">
      <c r="A813" s="18">
        <v>0.65</v>
      </c>
      <c r="B813" s="19">
        <f t="shared" si="214"/>
        <v>0.3548133892335758</v>
      </c>
      <c r="C813" s="40">
        <f t="shared" si="213"/>
        <v>250.1919263285688</v>
      </c>
      <c r="D813" s="35">
        <f t="shared" si="213"/>
        <v>181.93955040067567</v>
      </c>
      <c r="E813" s="35">
        <f t="shared" si="213"/>
        <v>75.782583751149573</v>
      </c>
      <c r="F813" s="35">
        <f t="shared" si="213"/>
        <v>64.67611614808051</v>
      </c>
      <c r="G813" s="35">
        <f t="shared" si="213"/>
        <v>181.93955040067567</v>
      </c>
      <c r="H813" s="35">
        <f t="shared" si="213"/>
        <v>73.584901098446082</v>
      </c>
      <c r="I813" s="35">
        <f t="shared" si="213"/>
        <v>59.743936886087624</v>
      </c>
      <c r="J813" s="33"/>
    </row>
    <row r="814" spans="1:10" s="1" customFormat="1" ht="22.5" x14ac:dyDescent="0.2">
      <c r="A814" s="18">
        <v>0.66</v>
      </c>
      <c r="B814" s="19">
        <f t="shared" si="214"/>
        <v>0.41686938347033553</v>
      </c>
      <c r="C814" s="40">
        <f t="shared" si="213"/>
        <v>250.1919263285688</v>
      </c>
      <c r="D814" s="35">
        <f t="shared" si="213"/>
        <v>181.93955040067567</v>
      </c>
      <c r="E814" s="35">
        <f t="shared" si="213"/>
        <v>75.782583751149573</v>
      </c>
      <c r="F814" s="35">
        <f t="shared" si="213"/>
        <v>64.67611614808051</v>
      </c>
      <c r="G814" s="35">
        <f t="shared" si="213"/>
        <v>181.93955040067567</v>
      </c>
      <c r="H814" s="35">
        <f t="shared" si="213"/>
        <v>73.206989535173761</v>
      </c>
      <c r="I814" s="35">
        <f t="shared" si="213"/>
        <v>59.63409993351722</v>
      </c>
      <c r="J814" s="33"/>
    </row>
    <row r="815" spans="1:10" s="1" customFormat="1" ht="22.5" x14ac:dyDescent="0.2">
      <c r="A815" s="18">
        <v>0.67</v>
      </c>
      <c r="B815" s="19">
        <f t="shared" si="214"/>
        <v>0.48977881936844692</v>
      </c>
      <c r="C815" s="40">
        <f t="shared" si="213"/>
        <v>250.1919263285688</v>
      </c>
      <c r="D815" s="35">
        <f t="shared" si="213"/>
        <v>181.93955040067567</v>
      </c>
      <c r="E815" s="35">
        <f t="shared" si="213"/>
        <v>75.782583751149573</v>
      </c>
      <c r="F815" s="35">
        <f t="shared" si="213"/>
        <v>64.67611614808051</v>
      </c>
      <c r="G815" s="35">
        <f t="shared" si="213"/>
        <v>181.93955040067567</v>
      </c>
      <c r="H815" s="35">
        <f t="shared" si="213"/>
        <v>72.883487407762871</v>
      </c>
      <c r="I815" s="35">
        <f t="shared" si="213"/>
        <v>59.54036607474842</v>
      </c>
      <c r="J815" s="33"/>
    </row>
    <row r="816" spans="1:10" s="1" customFormat="1" ht="22.5" x14ac:dyDescent="0.2">
      <c r="A816" s="18">
        <v>0.68</v>
      </c>
      <c r="B816" s="19">
        <f t="shared" si="214"/>
        <v>0.57543993733715737</v>
      </c>
      <c r="C816" s="40">
        <f t="shared" si="213"/>
        <v>250.1919263285688</v>
      </c>
      <c r="D816" s="35">
        <f t="shared" si="213"/>
        <v>181.93955040067567</v>
      </c>
      <c r="E816" s="35">
        <f t="shared" si="213"/>
        <v>75.782583751149573</v>
      </c>
      <c r="F816" s="35">
        <f t="shared" si="213"/>
        <v>64.67611614808051</v>
      </c>
      <c r="G816" s="35">
        <f t="shared" si="213"/>
        <v>181.93955040067567</v>
      </c>
      <c r="H816" s="35">
        <f t="shared" si="213"/>
        <v>72.606785925890364</v>
      </c>
      <c r="I816" s="35">
        <f t="shared" si="213"/>
        <v>59.460405422026227</v>
      </c>
      <c r="J816" s="33"/>
    </row>
    <row r="817" spans="1:10" s="1" customFormat="1" ht="22.5" x14ac:dyDescent="0.2">
      <c r="A817" s="18">
        <v>0.69</v>
      </c>
      <c r="B817" s="19">
        <f t="shared" si="214"/>
        <v>0.67608297539198181</v>
      </c>
      <c r="C817" s="40">
        <f t="shared" si="213"/>
        <v>250.1919263285688</v>
      </c>
      <c r="D817" s="35">
        <f t="shared" si="213"/>
        <v>181.93955040067567</v>
      </c>
      <c r="E817" s="35">
        <f t="shared" si="213"/>
        <v>75.782583751149573</v>
      </c>
      <c r="F817" s="35">
        <f t="shared" si="213"/>
        <v>64.67611614808051</v>
      </c>
      <c r="G817" s="35">
        <f t="shared" si="213"/>
        <v>181.93955040067567</v>
      </c>
      <c r="H817" s="35">
        <f t="shared" si="213"/>
        <v>72.370280516636612</v>
      </c>
      <c r="I817" s="35">
        <f t="shared" si="213"/>
        <v>59.392216742406845</v>
      </c>
      <c r="J817" s="33"/>
    </row>
    <row r="818" spans="1:10" s="1" customFormat="1" ht="22.5" x14ac:dyDescent="0.2">
      <c r="A818" s="18">
        <v>0.7</v>
      </c>
      <c r="B818" s="19">
        <f t="shared" si="214"/>
        <v>0.79432823472428116</v>
      </c>
      <c r="C818" s="40">
        <f t="shared" ref="C818:I827" si="215">SQRT(SigmaDRead^2+C406)</f>
        <v>250.1919263285688</v>
      </c>
      <c r="D818" s="35">
        <f t="shared" si="215"/>
        <v>181.93955040067567</v>
      </c>
      <c r="E818" s="35">
        <f t="shared" si="215"/>
        <v>75.782583751149573</v>
      </c>
      <c r="F818" s="35">
        <f t="shared" si="215"/>
        <v>64.67611614808051</v>
      </c>
      <c r="G818" s="35">
        <f t="shared" si="215"/>
        <v>181.93955040067567</v>
      </c>
      <c r="H818" s="35">
        <f t="shared" si="215"/>
        <v>72.168254243112358</v>
      </c>
      <c r="I818" s="35">
        <f t="shared" si="215"/>
        <v>59.334083408577321</v>
      </c>
      <c r="J818" s="33"/>
    </row>
    <row r="819" spans="1:10" s="1" customFormat="1" ht="22.5" x14ac:dyDescent="0.2">
      <c r="A819" s="18">
        <v>0.71</v>
      </c>
      <c r="B819" s="19">
        <f t="shared" si="214"/>
        <v>0.93325430079699156</v>
      </c>
      <c r="C819" s="40">
        <f t="shared" si="215"/>
        <v>250.1919263285688</v>
      </c>
      <c r="D819" s="35">
        <f t="shared" si="215"/>
        <v>181.93955040067567</v>
      </c>
      <c r="E819" s="35">
        <f t="shared" si="215"/>
        <v>75.782583751149573</v>
      </c>
      <c r="F819" s="35">
        <f t="shared" si="215"/>
        <v>64.67611614808051</v>
      </c>
      <c r="G819" s="35">
        <f t="shared" si="215"/>
        <v>181.93955040067567</v>
      </c>
      <c r="H819" s="35">
        <f t="shared" si="215"/>
        <v>71.995770410385788</v>
      </c>
      <c r="I819" s="35">
        <f t="shared" si="215"/>
        <v>59.284534613828825</v>
      </c>
      <c r="J819" s="33"/>
    </row>
    <row r="820" spans="1:10" s="1" customFormat="1" ht="22.5" x14ac:dyDescent="0.2">
      <c r="A820" s="18">
        <v>0.72</v>
      </c>
      <c r="B820" s="19">
        <f t="shared" si="214"/>
        <v>1.0964781961431849</v>
      </c>
      <c r="C820" s="40">
        <f t="shared" si="215"/>
        <v>250.1919263285688</v>
      </c>
      <c r="D820" s="35">
        <f t="shared" si="215"/>
        <v>181.93955040067567</v>
      </c>
      <c r="E820" s="35">
        <f t="shared" si="215"/>
        <v>75.782583751149573</v>
      </c>
      <c r="F820" s="35">
        <f t="shared" si="215"/>
        <v>64.67611614808051</v>
      </c>
      <c r="G820" s="35">
        <f t="shared" si="215"/>
        <v>181.6757787653095</v>
      </c>
      <c r="H820" s="35">
        <f t="shared" si="215"/>
        <v>71.848574919731959</v>
      </c>
      <c r="I820" s="35">
        <f t="shared" si="215"/>
        <v>59.242311405087122</v>
      </c>
      <c r="J820" s="33"/>
    </row>
    <row r="821" spans="1:10" s="1" customFormat="1" ht="22.5" x14ac:dyDescent="0.2">
      <c r="A821" s="18">
        <v>0.73</v>
      </c>
      <c r="B821" s="19">
        <f t="shared" si="214"/>
        <v>1.2882495516931352</v>
      </c>
      <c r="C821" s="40">
        <f t="shared" si="215"/>
        <v>250.1919263285688</v>
      </c>
      <c r="D821" s="35">
        <f t="shared" si="215"/>
        <v>181.93955040067567</v>
      </c>
      <c r="E821" s="35">
        <f t="shared" si="215"/>
        <v>75.782583751149573</v>
      </c>
      <c r="F821" s="35">
        <f t="shared" si="215"/>
        <v>64.67611614808051</v>
      </c>
      <c r="G821" s="35">
        <f t="shared" si="215"/>
        <v>181.42753289201343</v>
      </c>
      <c r="H821" s="35">
        <f t="shared" si="215"/>
        <v>71.723008430046505</v>
      </c>
      <c r="I821" s="35">
        <f t="shared" si="215"/>
        <v>59.206337068277165</v>
      </c>
      <c r="J821" s="33"/>
    </row>
    <row r="822" spans="1:10" s="1" customFormat="1" ht="22.5" x14ac:dyDescent="0.2">
      <c r="A822" s="18">
        <v>0.74</v>
      </c>
      <c r="B822" s="19">
        <f t="shared" si="214"/>
        <v>1.5135612484362084</v>
      </c>
      <c r="C822" s="40">
        <f t="shared" si="215"/>
        <v>250.1919263285688</v>
      </c>
      <c r="D822" s="35">
        <f t="shared" si="215"/>
        <v>181.93955040067567</v>
      </c>
      <c r="E822" s="35">
        <f t="shared" si="215"/>
        <v>75.782583751149573</v>
      </c>
      <c r="F822" s="35">
        <f t="shared" si="215"/>
        <v>64.67611614808051</v>
      </c>
      <c r="G822" s="35">
        <f t="shared" si="215"/>
        <v>181.21590918393719</v>
      </c>
      <c r="H822" s="35">
        <f t="shared" si="215"/>
        <v>71.615928034706045</v>
      </c>
      <c r="I822" s="35">
        <f t="shared" si="215"/>
        <v>59.175691404731161</v>
      </c>
      <c r="J822" s="33"/>
    </row>
    <row r="823" spans="1:10" s="1" customFormat="1" ht="22.5" x14ac:dyDescent="0.2">
      <c r="A823" s="18">
        <v>0.75</v>
      </c>
      <c r="B823" s="19">
        <f t="shared" si="214"/>
        <v>1.7782794100389221</v>
      </c>
      <c r="C823" s="40">
        <f t="shared" si="215"/>
        <v>250.1919263285688</v>
      </c>
      <c r="D823" s="35">
        <f t="shared" si="215"/>
        <v>181.93955040067567</v>
      </c>
      <c r="E823" s="35">
        <f t="shared" si="215"/>
        <v>75.782583751149573</v>
      </c>
      <c r="F823" s="35">
        <f t="shared" si="215"/>
        <v>64.67611614808051</v>
      </c>
      <c r="G823" s="35">
        <f t="shared" si="215"/>
        <v>181.0355466658813</v>
      </c>
      <c r="H823" s="35">
        <f t="shared" si="215"/>
        <v>71.52463793213424</v>
      </c>
      <c r="I823" s="35">
        <f t="shared" si="215"/>
        <v>59.149588457370697</v>
      </c>
      <c r="J823" s="33"/>
    </row>
    <row r="824" spans="1:10" s="1" customFormat="1" ht="22.5" x14ac:dyDescent="0.2">
      <c r="A824" s="18">
        <v>0.76</v>
      </c>
      <c r="B824" s="19">
        <f t="shared" si="214"/>
        <v>2.089296130854041</v>
      </c>
      <c r="C824" s="40">
        <f t="shared" si="215"/>
        <v>250.1919263285688</v>
      </c>
      <c r="D824" s="35">
        <f t="shared" si="215"/>
        <v>181.93955040067567</v>
      </c>
      <c r="E824" s="35">
        <f t="shared" si="215"/>
        <v>75.782583751149573</v>
      </c>
      <c r="F824" s="35">
        <f t="shared" si="215"/>
        <v>64.67611614808051</v>
      </c>
      <c r="G824" s="35">
        <f t="shared" si="215"/>
        <v>180.88185775277225</v>
      </c>
      <c r="H824" s="35">
        <f t="shared" si="215"/>
        <v>71.446828430790589</v>
      </c>
      <c r="I824" s="35">
        <f t="shared" si="215"/>
        <v>59.127357274806656</v>
      </c>
      <c r="J824" s="33"/>
    </row>
    <row r="825" spans="1:10" s="1" customFormat="1" ht="22.5" x14ac:dyDescent="0.2">
      <c r="A825" s="18">
        <v>0.77</v>
      </c>
      <c r="B825" s="19">
        <f t="shared" si="214"/>
        <v>2.4547089156850306</v>
      </c>
      <c r="C825" s="40">
        <f t="shared" si="215"/>
        <v>250.1919263285688</v>
      </c>
      <c r="D825" s="35">
        <f t="shared" si="215"/>
        <v>181.93955040067567</v>
      </c>
      <c r="E825" s="35">
        <f t="shared" si="215"/>
        <v>75.782583751149573</v>
      </c>
      <c r="F825" s="35">
        <f t="shared" si="215"/>
        <v>64.67611614808051</v>
      </c>
      <c r="G825" s="35">
        <f t="shared" si="215"/>
        <v>180.75091978997673</v>
      </c>
      <c r="H825" s="35">
        <f t="shared" si="215"/>
        <v>71.380522560321182</v>
      </c>
      <c r="I825" s="35">
        <f t="shared" si="215"/>
        <v>59.108425335879573</v>
      </c>
      <c r="J825" s="33"/>
    </row>
    <row r="826" spans="1:10" s="1" customFormat="1" ht="22.5" x14ac:dyDescent="0.2">
      <c r="A826" s="18">
        <v>0.78</v>
      </c>
      <c r="B826" s="19">
        <f t="shared" si="214"/>
        <v>2.8840315031266091</v>
      </c>
      <c r="C826" s="40">
        <f t="shared" si="215"/>
        <v>250.1919263285688</v>
      </c>
      <c r="D826" s="35">
        <f t="shared" si="215"/>
        <v>181.93955040067567</v>
      </c>
      <c r="E826" s="35">
        <f t="shared" si="215"/>
        <v>75.782583751149573</v>
      </c>
      <c r="F826" s="35">
        <f t="shared" si="215"/>
        <v>64.67611614808051</v>
      </c>
      <c r="G826" s="35">
        <f t="shared" si="215"/>
        <v>180.63938094887973</v>
      </c>
      <c r="H826" s="35">
        <f t="shared" si="215"/>
        <v>71.32402954067372</v>
      </c>
      <c r="I826" s="35">
        <f t="shared" si="215"/>
        <v>59.092304293436577</v>
      </c>
      <c r="J826" s="33"/>
    </row>
    <row r="827" spans="1:10" s="1" customFormat="1" ht="22.5" x14ac:dyDescent="0.2">
      <c r="A827" s="18">
        <v>0.79</v>
      </c>
      <c r="B827" s="19">
        <f t="shared" si="214"/>
        <v>3.3884415613920273</v>
      </c>
      <c r="C827" s="40">
        <f t="shared" si="215"/>
        <v>250.1919263285688</v>
      </c>
      <c r="D827" s="35">
        <f t="shared" si="215"/>
        <v>181.93955040067567</v>
      </c>
      <c r="E827" s="35">
        <f t="shared" si="215"/>
        <v>75.782583751149573</v>
      </c>
      <c r="F827" s="35">
        <f t="shared" si="215"/>
        <v>64.67611614808051</v>
      </c>
      <c r="G827" s="35">
        <f t="shared" si="215"/>
        <v>180.54437881625449</v>
      </c>
      <c r="H827" s="35">
        <f t="shared" si="215"/>
        <v>71.275904374686405</v>
      </c>
      <c r="I827" s="35">
        <f t="shared" si="215"/>
        <v>59.078577732246913</v>
      </c>
      <c r="J827" s="33"/>
    </row>
    <row r="828" spans="1:10" s="1" customFormat="1" ht="22.5" x14ac:dyDescent="0.2">
      <c r="A828" s="18">
        <v>0.8</v>
      </c>
      <c r="B828" s="19">
        <f t="shared" si="214"/>
        <v>3.9810717055349789</v>
      </c>
      <c r="C828" s="40">
        <f t="shared" ref="C828:I837" si="216">SQRT(SigmaDRead^2+C416)</f>
        <v>250.1919263285688</v>
      </c>
      <c r="D828" s="35">
        <f t="shared" si="216"/>
        <v>181.93955040067567</v>
      </c>
      <c r="E828" s="35">
        <f t="shared" si="216"/>
        <v>75.782583751149573</v>
      </c>
      <c r="F828" s="35">
        <f t="shared" si="216"/>
        <v>64.67611614808051</v>
      </c>
      <c r="G828" s="35">
        <f t="shared" si="216"/>
        <v>180.46347013895118</v>
      </c>
      <c r="H828" s="35">
        <f t="shared" si="216"/>
        <v>71.234912865240616</v>
      </c>
      <c r="I828" s="35">
        <f t="shared" si="216"/>
        <v>59.066890670576264</v>
      </c>
      <c r="J828" s="33"/>
    </row>
    <row r="829" spans="1:10" s="1" customFormat="1" ht="22.5" x14ac:dyDescent="0.2">
      <c r="A829" s="18">
        <v>0.81</v>
      </c>
      <c r="B829" s="19">
        <f t="shared" si="214"/>
        <v>4.6773514128719871</v>
      </c>
      <c r="C829" s="40">
        <f t="shared" si="216"/>
        <v>250.1919263285688</v>
      </c>
      <c r="D829" s="35">
        <f t="shared" si="216"/>
        <v>181.93955040067567</v>
      </c>
      <c r="E829" s="35">
        <f t="shared" si="216"/>
        <v>75.782583751149573</v>
      </c>
      <c r="F829" s="35">
        <f t="shared" si="216"/>
        <v>64.67611614808051</v>
      </c>
      <c r="G829" s="35">
        <f t="shared" si="216"/>
        <v>180.39457032188281</v>
      </c>
      <c r="H829" s="35">
        <f t="shared" si="216"/>
        <v>71.200001406765054</v>
      </c>
      <c r="I829" s="35">
        <f t="shared" si="216"/>
        <v>59.056940567280797</v>
      </c>
      <c r="J829" s="33"/>
    </row>
    <row r="830" spans="1:10" s="1" customFormat="1" ht="22.5" x14ac:dyDescent="0.2">
      <c r="A830" s="18">
        <v>0.82</v>
      </c>
      <c r="B830" s="19">
        <f t="shared" si="214"/>
        <v>5.4954087385762476</v>
      </c>
      <c r="C830" s="40">
        <f t="shared" si="216"/>
        <v>250.1919263285688</v>
      </c>
      <c r="D830" s="35">
        <f t="shared" si="216"/>
        <v>181.93955040067567</v>
      </c>
      <c r="E830" s="35">
        <f t="shared" si="216"/>
        <v>75.782583751149573</v>
      </c>
      <c r="F830" s="35">
        <f t="shared" si="216"/>
        <v>64.67611614808051</v>
      </c>
      <c r="G830" s="35">
        <f t="shared" si="216"/>
        <v>180.33590141736622</v>
      </c>
      <c r="H830" s="35">
        <f t="shared" si="216"/>
        <v>71.170270956367773</v>
      </c>
      <c r="I830" s="35">
        <f t="shared" si="216"/>
        <v>59.048469625929336</v>
      </c>
      <c r="J830" s="33"/>
    </row>
    <row r="831" spans="1:10" s="1" customFormat="1" ht="22.5" x14ac:dyDescent="0.2">
      <c r="A831" s="18">
        <v>0.83</v>
      </c>
      <c r="B831" s="19">
        <f t="shared" si="214"/>
        <v>6.4565422903465528</v>
      </c>
      <c r="C831" s="40">
        <f t="shared" si="216"/>
        <v>250.1919263285688</v>
      </c>
      <c r="D831" s="35">
        <f t="shared" si="216"/>
        <v>181.93955040067567</v>
      </c>
      <c r="E831" s="35">
        <f t="shared" si="216"/>
        <v>75.782583751149573</v>
      </c>
      <c r="F831" s="35">
        <f t="shared" si="216"/>
        <v>64.67611614808051</v>
      </c>
      <c r="G831" s="35">
        <f t="shared" si="216"/>
        <v>180.28594748102427</v>
      </c>
      <c r="H831" s="35">
        <f t="shared" si="216"/>
        <v>71.144954647719956</v>
      </c>
      <c r="I831" s="35">
        <f t="shared" si="216"/>
        <v>59.041258214256743</v>
      </c>
      <c r="J831" s="33"/>
    </row>
    <row r="832" spans="1:10" s="1" customFormat="1" ht="22.5" x14ac:dyDescent="0.2">
      <c r="A832" s="18">
        <v>0.84</v>
      </c>
      <c r="B832" s="19">
        <f t="shared" si="214"/>
        <v>7.5857757502918428</v>
      </c>
      <c r="C832" s="40">
        <f t="shared" si="216"/>
        <v>250.1919263285688</v>
      </c>
      <c r="D832" s="35">
        <f t="shared" si="216"/>
        <v>181.93955040067567</v>
      </c>
      <c r="E832" s="35">
        <f t="shared" si="216"/>
        <v>75.782583751149573</v>
      </c>
      <c r="F832" s="35">
        <f t="shared" si="216"/>
        <v>64.67611614808051</v>
      </c>
      <c r="G832" s="35">
        <f t="shared" si="216"/>
        <v>180.24341629954603</v>
      </c>
      <c r="H832" s="35">
        <f t="shared" si="216"/>
        <v>71.123398568026062</v>
      </c>
      <c r="I832" s="35">
        <f t="shared" si="216"/>
        <v>59.035119241202025</v>
      </c>
      <c r="J832" s="33"/>
    </row>
    <row r="833" spans="1:13" s="1" customFormat="1" ht="22.5" x14ac:dyDescent="0.2">
      <c r="A833" s="18">
        <v>0.85</v>
      </c>
      <c r="B833" s="19">
        <f t="shared" si="214"/>
        <v>8.9125093813374558</v>
      </c>
      <c r="C833" s="40">
        <f t="shared" si="216"/>
        <v>250.1919263285688</v>
      </c>
      <c r="D833" s="35">
        <f t="shared" si="216"/>
        <v>181.93955040067567</v>
      </c>
      <c r="E833" s="35">
        <f t="shared" si="216"/>
        <v>75.782583751149573</v>
      </c>
      <c r="F833" s="35">
        <f t="shared" si="216"/>
        <v>64.67611614808051</v>
      </c>
      <c r="G833" s="35">
        <f t="shared" si="216"/>
        <v>180.20720661622966</v>
      </c>
      <c r="H833" s="35">
        <f t="shared" si="216"/>
        <v>71.105045273066921</v>
      </c>
      <c r="I833" s="35">
        <f t="shared" si="216"/>
        <v>59.029893355008724</v>
      </c>
      <c r="J833" s="33"/>
    </row>
    <row r="834" spans="1:13" s="1" customFormat="1" ht="22.5" x14ac:dyDescent="0.2">
      <c r="A834" s="18">
        <v>0.86</v>
      </c>
      <c r="B834" s="19">
        <f t="shared" si="214"/>
        <v>10.471285480509009</v>
      </c>
      <c r="C834" s="40">
        <f t="shared" si="216"/>
        <v>250.1919263285688</v>
      </c>
      <c r="D834" s="35">
        <f t="shared" si="216"/>
        <v>181.93955040067567</v>
      </c>
      <c r="E834" s="35">
        <f t="shared" si="216"/>
        <v>75.782583751149573</v>
      </c>
      <c r="F834" s="35">
        <f t="shared" si="216"/>
        <v>64.67611614808051</v>
      </c>
      <c r="G834" s="35">
        <f t="shared" si="216"/>
        <v>180.17638009022878</v>
      </c>
      <c r="H834" s="35">
        <f t="shared" si="216"/>
        <v>71.089419666246513</v>
      </c>
      <c r="I834" s="35">
        <f t="shared" si="216"/>
        <v>59.02544484454269</v>
      </c>
      <c r="J834" s="33"/>
    </row>
    <row r="835" spans="1:13" s="1" customFormat="1" ht="22.5" x14ac:dyDescent="0.2">
      <c r="A835" s="18">
        <v>0.87</v>
      </c>
      <c r="B835" s="19">
        <f t="shared" si="214"/>
        <v>12.302687708123822</v>
      </c>
      <c r="C835" s="40">
        <f t="shared" si="216"/>
        <v>250.1919263285688</v>
      </c>
      <c r="D835" s="35">
        <f t="shared" si="216"/>
        <v>181.93955040067567</v>
      </c>
      <c r="E835" s="35">
        <f t="shared" si="216"/>
        <v>75.782583751149573</v>
      </c>
      <c r="F835" s="35">
        <f t="shared" si="216"/>
        <v>64.67611614808051</v>
      </c>
      <c r="G835" s="35">
        <f t="shared" si="216"/>
        <v>180.15013732443799</v>
      </c>
      <c r="H835" s="35">
        <f t="shared" si="216"/>
        <v>71.076116914212278</v>
      </c>
      <c r="I835" s="35">
        <f t="shared" si="216"/>
        <v>59.021658142327261</v>
      </c>
      <c r="J835" s="33"/>
    </row>
    <row r="836" spans="1:13" s="1" customFormat="1" ht="22.5" x14ac:dyDescent="0.2">
      <c r="A836" s="18">
        <v>0.88</v>
      </c>
      <c r="B836" s="19">
        <f t="shared" si="214"/>
        <v>14.454397707459274</v>
      </c>
      <c r="C836" s="40">
        <f t="shared" si="216"/>
        <v>250.1919263285688</v>
      </c>
      <c r="D836" s="35">
        <f t="shared" si="216"/>
        <v>181.93955040067567</v>
      </c>
      <c r="E836" s="35">
        <f t="shared" si="216"/>
        <v>75.782583751149573</v>
      </c>
      <c r="F836" s="35">
        <f t="shared" si="216"/>
        <v>64.67611614808051</v>
      </c>
      <c r="G836" s="35">
        <f t="shared" si="216"/>
        <v>180.12779738519447</v>
      </c>
      <c r="H836" s="35">
        <f t="shared" si="216"/>
        <v>71.064792113734725</v>
      </c>
      <c r="I836" s="35">
        <f t="shared" si="216"/>
        <v>59.018434842034097</v>
      </c>
      <c r="J836" s="33"/>
    </row>
    <row r="837" spans="1:13" s="1" customFormat="1" ht="22.5" x14ac:dyDescent="0.2">
      <c r="A837" s="18">
        <v>0.89</v>
      </c>
      <c r="B837" s="19">
        <f t="shared" si="214"/>
        <v>16.982436524617459</v>
      </c>
      <c r="C837" s="40">
        <f t="shared" si="216"/>
        <v>250.1919263285688</v>
      </c>
      <c r="D837" s="35">
        <f t="shared" si="216"/>
        <v>181.93955040067567</v>
      </c>
      <c r="E837" s="35">
        <f t="shared" si="216"/>
        <v>75.782583751149573</v>
      </c>
      <c r="F837" s="35">
        <f t="shared" si="216"/>
        <v>64.67611614808051</v>
      </c>
      <c r="G837" s="35">
        <f t="shared" si="216"/>
        <v>180.10878031498572</v>
      </c>
      <c r="H837" s="35">
        <f t="shared" si="216"/>
        <v>71.055151462159017</v>
      </c>
      <c r="I837" s="35">
        <f t="shared" si="216"/>
        <v>59.015691155524614</v>
      </c>
      <c r="J837" s="33"/>
    </row>
    <row r="838" spans="1:13" s="1" customFormat="1" ht="22.5" x14ac:dyDescent="0.2">
      <c r="A838" s="18">
        <v>0.9</v>
      </c>
      <c r="B838" s="19">
        <f t="shared" si="214"/>
        <v>19.952623149688801</v>
      </c>
      <c r="C838" s="40">
        <f t="shared" ref="C838:I847" si="217">SQRT(SigmaDRead^2+C426)</f>
        <v>250.1919263285688</v>
      </c>
      <c r="D838" s="35">
        <f t="shared" si="217"/>
        <v>181.93955040067567</v>
      </c>
      <c r="E838" s="35">
        <f t="shared" si="217"/>
        <v>75.782583751149573</v>
      </c>
      <c r="F838" s="35">
        <f t="shared" si="217"/>
        <v>64.67611614808051</v>
      </c>
      <c r="G838" s="35">
        <f t="shared" si="217"/>
        <v>180.09259220788226</v>
      </c>
      <c r="H838" s="35">
        <f t="shared" si="217"/>
        <v>71.046944717073615</v>
      </c>
      <c r="I838" s="35">
        <f t="shared" si="217"/>
        <v>59.013355745227379</v>
      </c>
      <c r="J838" s="33"/>
    </row>
    <row r="839" spans="1:13" s="1" customFormat="1" ht="22.5" x14ac:dyDescent="0.2">
      <c r="A839" s="18">
        <v>0.91</v>
      </c>
      <c r="B839" s="19">
        <f t="shared" si="214"/>
        <v>23.442288153199254</v>
      </c>
      <c r="C839" s="40">
        <f t="shared" si="217"/>
        <v>250.1919263285688</v>
      </c>
      <c r="D839" s="35">
        <f t="shared" si="217"/>
        <v>181.93955040067567</v>
      </c>
      <c r="E839" s="35">
        <f t="shared" si="217"/>
        <v>75.782583751149573</v>
      </c>
      <c r="F839" s="35">
        <f t="shared" si="217"/>
        <v>64.67611614808051</v>
      </c>
      <c r="G839" s="35">
        <f t="shared" si="217"/>
        <v>180.07881247729546</v>
      </c>
      <c r="H839" s="35">
        <f t="shared" si="217"/>
        <v>71.03995876016954</v>
      </c>
      <c r="I839" s="35">
        <f t="shared" si="217"/>
        <v>59.011367876861527</v>
      </c>
      <c r="J839" s="33"/>
    </row>
    <row r="840" spans="1:13" s="1" customFormat="1" ht="22.5" x14ac:dyDescent="0.2">
      <c r="A840" s="18">
        <v>0.92</v>
      </c>
      <c r="B840" s="19">
        <f t="shared" si="214"/>
        <v>27.542287033381683</v>
      </c>
      <c r="C840" s="40">
        <f t="shared" si="217"/>
        <v>250.1919263285688</v>
      </c>
      <c r="D840" s="35">
        <f t="shared" si="217"/>
        <v>181.93955040067567</v>
      </c>
      <c r="E840" s="35">
        <f t="shared" si="217"/>
        <v>75.782583751149573</v>
      </c>
      <c r="F840" s="35">
        <f t="shared" si="217"/>
        <v>64.67611614808051</v>
      </c>
      <c r="G840" s="35">
        <f t="shared" si="217"/>
        <v>180.06708299776619</v>
      </c>
      <c r="H840" s="35">
        <f t="shared" si="217"/>
        <v>71.034012105926308</v>
      </c>
      <c r="I840" s="35">
        <f t="shared" si="217"/>
        <v>59.009675845459832</v>
      </c>
      <c r="J840" s="33"/>
    </row>
    <row r="841" spans="1:13" s="1" customFormat="1" ht="22.5" x14ac:dyDescent="0.2">
      <c r="A841" s="18">
        <v>0.93</v>
      </c>
      <c r="B841" s="19">
        <f t="shared" si="214"/>
        <v>32.359365692962889</v>
      </c>
      <c r="C841" s="40">
        <f t="shared" si="217"/>
        <v>250.1919263285688</v>
      </c>
      <c r="D841" s="35">
        <f t="shared" si="217"/>
        <v>181.93955040067567</v>
      </c>
      <c r="E841" s="35">
        <f t="shared" si="217"/>
        <v>75.782583751149573</v>
      </c>
      <c r="F841" s="35">
        <f t="shared" si="217"/>
        <v>64.67611614808051</v>
      </c>
      <c r="G841" s="35">
        <f t="shared" si="217"/>
        <v>180.05709884766347</v>
      </c>
      <c r="H841" s="35">
        <f t="shared" si="217"/>
        <v>71.028950218114943</v>
      </c>
      <c r="I841" s="35">
        <f t="shared" si="217"/>
        <v>59.008235634472221</v>
      </c>
      <c r="J841" s="33"/>
    </row>
    <row r="842" spans="1:13" s="1" customFormat="1" ht="22.5" x14ac:dyDescent="0.2">
      <c r="A842" s="18">
        <v>0.94</v>
      </c>
      <c r="B842" s="19">
        <f t="shared" si="214"/>
        <v>38.018939632056096</v>
      </c>
      <c r="C842" s="40">
        <f t="shared" si="217"/>
        <v>250.1919263285688</v>
      </c>
      <c r="D842" s="35">
        <f t="shared" si="217"/>
        <v>181.93955040067567</v>
      </c>
      <c r="E842" s="35">
        <f t="shared" si="217"/>
        <v>75.782583751149573</v>
      </c>
      <c r="F842" s="35">
        <f t="shared" si="217"/>
        <v>64.67611614808051</v>
      </c>
      <c r="G842" s="35">
        <f t="shared" si="217"/>
        <v>180.04860041872644</v>
      </c>
      <c r="H842" s="35">
        <f t="shared" si="217"/>
        <v>71.024641516507799</v>
      </c>
      <c r="I842" s="35">
        <f t="shared" si="217"/>
        <v>59.007009773589964</v>
      </c>
      <c r="J842" s="33"/>
    </row>
    <row r="843" spans="1:13" s="1" customFormat="1" ht="22.5" x14ac:dyDescent="0.2">
      <c r="A843" s="18">
        <v>0.95</v>
      </c>
      <c r="B843" s="19">
        <f t="shared" si="214"/>
        <v>44.668359215096331</v>
      </c>
      <c r="C843" s="40">
        <f t="shared" si="217"/>
        <v>250.1919263285688</v>
      </c>
      <c r="D843" s="35">
        <f t="shared" si="217"/>
        <v>181.93955040067567</v>
      </c>
      <c r="E843" s="35">
        <f t="shared" si="217"/>
        <v>75.782583751149573</v>
      </c>
      <c r="F843" s="35">
        <f t="shared" si="217"/>
        <v>64.67611614808051</v>
      </c>
      <c r="G843" s="35">
        <f t="shared" si="217"/>
        <v>180.04136669206116</v>
      </c>
      <c r="H843" s="35">
        <f t="shared" si="217"/>
        <v>71.020973972968349</v>
      </c>
      <c r="I843" s="35">
        <f t="shared" si="217"/>
        <v>59.00596636595283</v>
      </c>
      <c r="J843" s="33"/>
    </row>
    <row r="844" spans="1:13" s="1" customFormat="1" ht="22.5" x14ac:dyDescent="0.2">
      <c r="A844" s="18">
        <v>0.96</v>
      </c>
      <c r="B844" s="19">
        <f t="shared" si="214"/>
        <v>52.48074602497725</v>
      </c>
      <c r="C844" s="40">
        <f t="shared" si="217"/>
        <v>250.1919263285688</v>
      </c>
      <c r="D844" s="35">
        <f t="shared" si="217"/>
        <v>181.93955040067567</v>
      </c>
      <c r="E844" s="35">
        <f t="shared" si="217"/>
        <v>75.782583751149573</v>
      </c>
      <c r="F844" s="35">
        <f t="shared" si="217"/>
        <v>64.67611614808051</v>
      </c>
      <c r="G844" s="35">
        <f t="shared" si="217"/>
        <v>180.03520950918781</v>
      </c>
      <c r="H844" s="35">
        <f t="shared" si="217"/>
        <v>71.017852210577516</v>
      </c>
      <c r="I844" s="35">
        <f t="shared" si="217"/>
        <v>59.005078259701833</v>
      </c>
      <c r="J844" s="33"/>
    </row>
    <row r="845" spans="1:13" s="1" customFormat="1" ht="22.5" x14ac:dyDescent="0.2">
      <c r="A845" s="18">
        <v>0.97</v>
      </c>
      <c r="B845" s="19">
        <f t="shared" si="214"/>
        <v>61.659500186148271</v>
      </c>
      <c r="C845" s="40">
        <f t="shared" si="217"/>
        <v>250.1919263285688</v>
      </c>
      <c r="D845" s="35">
        <f t="shared" si="217"/>
        <v>181.93955040067567</v>
      </c>
      <c r="E845" s="35">
        <f t="shared" si="217"/>
        <v>75.782583751149573</v>
      </c>
      <c r="F845" s="35">
        <f t="shared" si="217"/>
        <v>64.67611614808051</v>
      </c>
      <c r="G845" s="35">
        <f t="shared" si="217"/>
        <v>180.02996869163488</v>
      </c>
      <c r="H845" s="35">
        <f t="shared" si="217"/>
        <v>71.015195031924023</v>
      </c>
      <c r="I845" s="35">
        <f t="shared" si="217"/>
        <v>59.004322342518215</v>
      </c>
      <c r="J845" s="33"/>
    </row>
    <row r="846" spans="1:13" s="1" customFormat="1" ht="22.5" x14ac:dyDescent="0.2">
      <c r="A846" s="18">
        <v>0.98</v>
      </c>
      <c r="B846" s="19">
        <f t="shared" si="214"/>
        <v>72.443596007499025</v>
      </c>
      <c r="C846" s="40">
        <f t="shared" si="217"/>
        <v>250.1919263285688</v>
      </c>
      <c r="D846" s="35">
        <f t="shared" si="217"/>
        <v>181.93955040067567</v>
      </c>
      <c r="E846" s="35">
        <f t="shared" si="217"/>
        <v>75.782583751149573</v>
      </c>
      <c r="F846" s="35">
        <f t="shared" si="217"/>
        <v>64.67611614808051</v>
      </c>
      <c r="G846" s="35">
        <f t="shared" si="217"/>
        <v>180.02550788394061</v>
      </c>
      <c r="H846" s="35">
        <f t="shared" si="217"/>
        <v>71.012933313405327</v>
      </c>
      <c r="I846" s="35">
        <f t="shared" si="217"/>
        <v>59.003678940933838</v>
      </c>
      <c r="J846" s="33"/>
    </row>
    <row r="847" spans="1:13" s="1" customFormat="1" ht="22.5" x14ac:dyDescent="0.2">
      <c r="A847" s="18">
        <v>0.99</v>
      </c>
      <c r="B847" s="19">
        <f t="shared" si="214"/>
        <v>85.113803820237763</v>
      </c>
      <c r="C847" s="40">
        <f t="shared" si="217"/>
        <v>250.1919263285688</v>
      </c>
      <c r="D847" s="35">
        <f t="shared" si="217"/>
        <v>181.93955040067567</v>
      </c>
      <c r="E847" s="35">
        <f t="shared" si="217"/>
        <v>75.782583751149573</v>
      </c>
      <c r="F847" s="35">
        <f t="shared" si="217"/>
        <v>64.67611614808051</v>
      </c>
      <c r="G847" s="35">
        <f t="shared" si="217"/>
        <v>180.02171101322676</v>
      </c>
      <c r="H847" s="35">
        <f t="shared" si="217"/>
        <v>71.011008211586088</v>
      </c>
      <c r="I847" s="35">
        <f t="shared" si="217"/>
        <v>59.003131308883987</v>
      </c>
      <c r="J847" s="33"/>
    </row>
    <row r="848" spans="1:13" s="4" customFormat="1" ht="23.25" thickBot="1" x14ac:dyDescent="0.25">
      <c r="A848" s="18">
        <v>1</v>
      </c>
      <c r="B848" s="19">
        <f t="shared" si="214"/>
        <v>100.00000000000001</v>
      </c>
      <c r="C848" s="40">
        <f t="shared" ref="C848:I848" si="218">SQRT(SigmaDRead^2+C436)</f>
        <v>250.1919263285688</v>
      </c>
      <c r="D848" s="35">
        <f t="shared" si="218"/>
        <v>181.93955040067567</v>
      </c>
      <c r="E848" s="35">
        <f t="shared" si="218"/>
        <v>75.782583751149573</v>
      </c>
      <c r="F848" s="35">
        <f t="shared" si="218"/>
        <v>64.67611614808051</v>
      </c>
      <c r="G848" s="35">
        <f t="shared" si="218"/>
        <v>180.0184792741787</v>
      </c>
      <c r="H848" s="35">
        <f t="shared" si="218"/>
        <v>71.009369635545866</v>
      </c>
      <c r="I848" s="35">
        <f t="shared" si="218"/>
        <v>59.002665192266534</v>
      </c>
      <c r="J848" s="33"/>
      <c r="K848" s="1"/>
      <c r="L848" s="1"/>
      <c r="M848" s="1"/>
    </row>
    <row r="849" spans="1:13" s="4" customFormat="1" ht="22.5" x14ac:dyDescent="0.45">
      <c r="A849" s="17" t="s">
        <v>110</v>
      </c>
      <c r="B849" s="24"/>
      <c r="C849" s="38"/>
      <c r="D849" s="39"/>
      <c r="E849" s="39"/>
      <c r="F849" s="39"/>
      <c r="G849" s="39"/>
      <c r="H849" s="39"/>
      <c r="I849" s="39"/>
      <c r="J849" s="32" t="s">
        <v>62</v>
      </c>
    </row>
    <row r="850" spans="1:13" s="1" customFormat="1" x14ac:dyDescent="0.2">
      <c r="A850" s="47" t="s">
        <v>107</v>
      </c>
      <c r="B850" s="48" t="s">
        <v>67</v>
      </c>
      <c r="C850" s="49" t="str">
        <f t="shared" ref="C850:I850" si="219">Camera_Name</f>
        <v>Competitor Camera</v>
      </c>
      <c r="D850" s="49" t="str">
        <f t="shared" si="219"/>
        <v>Acuros® SWIR (Low Gain)</v>
      </c>
      <c r="E850" s="49" t="str">
        <f t="shared" si="219"/>
        <v>Acuros® SWIR (Medium Gain)</v>
      </c>
      <c r="F850" s="49" t="str">
        <f t="shared" si="219"/>
        <v>Acuros® SWIR (High Gain)</v>
      </c>
      <c r="G850" s="49" t="str">
        <f t="shared" si="219"/>
        <v>Acuros® eSWIR (Low Gain)</v>
      </c>
      <c r="H850" s="49" t="str">
        <f t="shared" si="219"/>
        <v>Acuros® eSWIR (Medium Gain)</v>
      </c>
      <c r="I850" s="49" t="str">
        <f t="shared" si="219"/>
        <v>Acuros® eSWIR (High Gain)</v>
      </c>
      <c r="J850" s="48"/>
      <c r="K850" s="4"/>
      <c r="L850" s="4"/>
      <c r="M850" s="4"/>
    </row>
    <row r="851" spans="1:13" s="1" customFormat="1" ht="22.5" x14ac:dyDescent="0.2">
      <c r="A851" s="18">
        <v>0</v>
      </c>
      <c r="B851" s="19">
        <f t="shared" ref="B851:B882" si="220">EsMin*(EsMax/EsMin)^$A851</f>
        <v>1.0000000000000001E-5</v>
      </c>
      <c r="C851" s="40" t="e">
        <f t="shared" ref="C851:I860" si="221">20*LOG10(MIN(C233/C748,2^bitDepth))</f>
        <v>#NUM!</v>
      </c>
      <c r="D851" s="35" t="e">
        <f t="shared" si="221"/>
        <v>#NUM!</v>
      </c>
      <c r="E851" s="35" t="e">
        <f t="shared" si="221"/>
        <v>#NUM!</v>
      </c>
      <c r="F851" s="35" t="e">
        <f t="shared" si="221"/>
        <v>#NUM!</v>
      </c>
      <c r="G851" s="35">
        <f t="shared" si="221"/>
        <v>-29.924845423015359</v>
      </c>
      <c r="H851" s="35">
        <f t="shared" si="221"/>
        <v>-22.31769124241319</v>
      </c>
      <c r="I851" s="35">
        <f t="shared" si="221"/>
        <v>-20.941181725407823</v>
      </c>
      <c r="J851" s="33"/>
    </row>
    <row r="852" spans="1:13" s="1" customFormat="1" ht="22.5" x14ac:dyDescent="0.2">
      <c r="A852" s="18">
        <v>0.01</v>
      </c>
      <c r="B852" s="19">
        <f t="shared" si="220"/>
        <v>1.1748975549395296E-5</v>
      </c>
      <c r="C852" s="40" t="e">
        <f t="shared" si="221"/>
        <v>#NUM!</v>
      </c>
      <c r="D852" s="35" t="e">
        <f t="shared" si="221"/>
        <v>#NUM!</v>
      </c>
      <c r="E852" s="35" t="e">
        <f t="shared" si="221"/>
        <v>#NUM!</v>
      </c>
      <c r="F852" s="35" t="e">
        <f t="shared" si="221"/>
        <v>#NUM!</v>
      </c>
      <c r="G852" s="35">
        <f t="shared" si="221"/>
        <v>-28.524845423015361</v>
      </c>
      <c r="H852" s="35">
        <f t="shared" si="221"/>
        <v>-20.917691242413188</v>
      </c>
      <c r="I852" s="35">
        <f t="shared" si="221"/>
        <v>-19.541181725407824</v>
      </c>
      <c r="J852" s="33"/>
    </row>
    <row r="853" spans="1:13" s="1" customFormat="1" ht="22.5" x14ac:dyDescent="0.2">
      <c r="A853" s="18">
        <v>0.02</v>
      </c>
      <c r="B853" s="19">
        <f t="shared" si="220"/>
        <v>1.3803842646028849E-5</v>
      </c>
      <c r="C853" s="40" t="e">
        <f t="shared" si="221"/>
        <v>#NUM!</v>
      </c>
      <c r="D853" s="35" t="e">
        <f t="shared" si="221"/>
        <v>#NUM!</v>
      </c>
      <c r="E853" s="35" t="e">
        <f t="shared" si="221"/>
        <v>#NUM!</v>
      </c>
      <c r="F853" s="35" t="e">
        <f t="shared" si="221"/>
        <v>#NUM!</v>
      </c>
      <c r="G853" s="35">
        <f t="shared" si="221"/>
        <v>-27.124845423015355</v>
      </c>
      <c r="H853" s="35">
        <f t="shared" si="221"/>
        <v>-19.517691242413186</v>
      </c>
      <c r="I853" s="35">
        <f t="shared" si="221"/>
        <v>-18.141181725407826</v>
      </c>
      <c r="J853" s="33"/>
    </row>
    <row r="854" spans="1:13" s="1" customFormat="1" ht="22.5" x14ac:dyDescent="0.2">
      <c r="A854" s="18">
        <v>0.03</v>
      </c>
      <c r="B854" s="19">
        <f t="shared" si="220"/>
        <v>1.6218100973589302E-5</v>
      </c>
      <c r="C854" s="40" t="e">
        <f t="shared" si="221"/>
        <v>#NUM!</v>
      </c>
      <c r="D854" s="35" t="e">
        <f t="shared" si="221"/>
        <v>#NUM!</v>
      </c>
      <c r="E854" s="35" t="e">
        <f t="shared" si="221"/>
        <v>#NUM!</v>
      </c>
      <c r="F854" s="35" t="e">
        <f t="shared" si="221"/>
        <v>#NUM!</v>
      </c>
      <c r="G854" s="35">
        <f t="shared" si="221"/>
        <v>-25.72484542301536</v>
      </c>
      <c r="H854" s="35">
        <f t="shared" si="221"/>
        <v>-18.117691242413187</v>
      </c>
      <c r="I854" s="35">
        <f t="shared" si="221"/>
        <v>-16.741181725407824</v>
      </c>
      <c r="J854" s="33"/>
    </row>
    <row r="855" spans="1:13" s="1" customFormat="1" ht="22.5" x14ac:dyDescent="0.2">
      <c r="A855" s="18">
        <v>0.04</v>
      </c>
      <c r="B855" s="19">
        <f t="shared" si="220"/>
        <v>1.9054607179632474E-5</v>
      </c>
      <c r="C855" s="40" t="e">
        <f t="shared" si="221"/>
        <v>#NUM!</v>
      </c>
      <c r="D855" s="35" t="e">
        <f t="shared" si="221"/>
        <v>#NUM!</v>
      </c>
      <c r="E855" s="35" t="e">
        <f t="shared" si="221"/>
        <v>#NUM!</v>
      </c>
      <c r="F855" s="35" t="e">
        <f t="shared" si="221"/>
        <v>#NUM!</v>
      </c>
      <c r="G855" s="35">
        <f t="shared" si="221"/>
        <v>-24.324845423015358</v>
      </c>
      <c r="H855" s="35">
        <f t="shared" si="221"/>
        <v>-16.717691242413185</v>
      </c>
      <c r="I855" s="35">
        <f t="shared" si="221"/>
        <v>-15.341181725407825</v>
      </c>
      <c r="J855" s="33"/>
    </row>
    <row r="856" spans="1:13" s="1" customFormat="1" ht="22.5" x14ac:dyDescent="0.2">
      <c r="A856" s="18">
        <v>0.05</v>
      </c>
      <c r="B856" s="19">
        <f t="shared" si="220"/>
        <v>2.23872113856834E-5</v>
      </c>
      <c r="C856" s="40" t="e">
        <f t="shared" si="221"/>
        <v>#NUM!</v>
      </c>
      <c r="D856" s="35" t="e">
        <f t="shared" si="221"/>
        <v>#NUM!</v>
      </c>
      <c r="E856" s="35" t="e">
        <f t="shared" si="221"/>
        <v>#NUM!</v>
      </c>
      <c r="F856" s="35" t="e">
        <f t="shared" si="221"/>
        <v>#NUM!</v>
      </c>
      <c r="G856" s="35">
        <f t="shared" si="221"/>
        <v>-22.924845423015356</v>
      </c>
      <c r="H856" s="35">
        <f t="shared" si="221"/>
        <v>-15.317691242413185</v>
      </c>
      <c r="I856" s="35">
        <f t="shared" si="221"/>
        <v>-13.941181725407825</v>
      </c>
      <c r="J856" s="33"/>
    </row>
    <row r="857" spans="1:13" s="1" customFormat="1" ht="22.5" x14ac:dyDescent="0.2">
      <c r="A857" s="18">
        <v>0.06</v>
      </c>
      <c r="B857" s="19">
        <f t="shared" si="220"/>
        <v>2.6302679918953821E-5</v>
      </c>
      <c r="C857" s="40" t="e">
        <f t="shared" si="221"/>
        <v>#NUM!</v>
      </c>
      <c r="D857" s="35" t="e">
        <f t="shared" si="221"/>
        <v>#NUM!</v>
      </c>
      <c r="E857" s="35" t="e">
        <f t="shared" si="221"/>
        <v>#NUM!</v>
      </c>
      <c r="F857" s="35" t="e">
        <f t="shared" si="221"/>
        <v>#NUM!</v>
      </c>
      <c r="G857" s="35">
        <f t="shared" si="221"/>
        <v>-21.524845423015361</v>
      </c>
      <c r="H857" s="35">
        <f t="shared" si="221"/>
        <v>-13.917691242413186</v>
      </c>
      <c r="I857" s="35">
        <f t="shared" si="221"/>
        <v>-12.541181725407824</v>
      </c>
      <c r="J857" s="33"/>
    </row>
    <row r="858" spans="1:13" s="1" customFormat="1" ht="22.5" x14ac:dyDescent="0.2">
      <c r="A858" s="18">
        <v>7.0000000000000007E-2</v>
      </c>
      <c r="B858" s="19">
        <f t="shared" si="220"/>
        <v>3.0902954325135914E-5</v>
      </c>
      <c r="C858" s="40" t="e">
        <f t="shared" si="221"/>
        <v>#NUM!</v>
      </c>
      <c r="D858" s="35" t="e">
        <f t="shared" si="221"/>
        <v>#NUM!</v>
      </c>
      <c r="E858" s="35" t="e">
        <f t="shared" si="221"/>
        <v>#NUM!</v>
      </c>
      <c r="F858" s="35" t="e">
        <f t="shared" si="221"/>
        <v>#NUM!</v>
      </c>
      <c r="G858" s="35">
        <f t="shared" si="221"/>
        <v>-20.124845423015358</v>
      </c>
      <c r="H858" s="35">
        <f t="shared" si="221"/>
        <v>-12.517691242413186</v>
      </c>
      <c r="I858" s="35">
        <f t="shared" si="221"/>
        <v>-11.141181725407826</v>
      </c>
      <c r="J858" s="33"/>
    </row>
    <row r="859" spans="1:13" s="1" customFormat="1" ht="22.5" x14ac:dyDescent="0.2">
      <c r="A859" s="18">
        <v>0.08</v>
      </c>
      <c r="B859" s="19">
        <f t="shared" si="220"/>
        <v>3.630780547701014E-5</v>
      </c>
      <c r="C859" s="40" t="e">
        <f t="shared" si="221"/>
        <v>#NUM!</v>
      </c>
      <c r="D859" s="35" t="e">
        <f t="shared" si="221"/>
        <v>#NUM!</v>
      </c>
      <c r="E859" s="35" t="e">
        <f t="shared" si="221"/>
        <v>#NUM!</v>
      </c>
      <c r="F859" s="35" t="e">
        <f t="shared" si="221"/>
        <v>#NUM!</v>
      </c>
      <c r="G859" s="35">
        <f t="shared" si="221"/>
        <v>-18.72484542301536</v>
      </c>
      <c r="H859" s="35">
        <f t="shared" si="221"/>
        <v>-11.117691242413187</v>
      </c>
      <c r="I859" s="35">
        <f t="shared" si="221"/>
        <v>-9.7411817254078272</v>
      </c>
      <c r="J859" s="33"/>
    </row>
    <row r="860" spans="1:13" s="1" customFormat="1" ht="22.5" x14ac:dyDescent="0.2">
      <c r="A860" s="18">
        <v>0.09</v>
      </c>
      <c r="B860" s="19">
        <f t="shared" si="220"/>
        <v>4.2657951880159264E-5</v>
      </c>
      <c r="C860" s="40" t="e">
        <f t="shared" si="221"/>
        <v>#NUM!</v>
      </c>
      <c r="D860" s="35" t="e">
        <f t="shared" si="221"/>
        <v>#NUM!</v>
      </c>
      <c r="E860" s="35" t="e">
        <f t="shared" si="221"/>
        <v>#NUM!</v>
      </c>
      <c r="F860" s="35" t="e">
        <f t="shared" si="221"/>
        <v>#NUM!</v>
      </c>
      <c r="G860" s="35">
        <f t="shared" si="221"/>
        <v>-17.324845423015361</v>
      </c>
      <c r="H860" s="35">
        <f t="shared" si="221"/>
        <v>-9.7176912424131885</v>
      </c>
      <c r="I860" s="35">
        <f t="shared" si="221"/>
        <v>-8.3411817254078269</v>
      </c>
      <c r="J860" s="33"/>
    </row>
    <row r="861" spans="1:13" s="1" customFormat="1" ht="22.5" x14ac:dyDescent="0.2">
      <c r="A861" s="18">
        <v>0.1</v>
      </c>
      <c r="B861" s="19">
        <f t="shared" si="220"/>
        <v>5.0118723362727245E-5</v>
      </c>
      <c r="C861" s="40" t="e">
        <f t="shared" ref="C861:I870" si="222">20*LOG10(MIN(C243/C758,2^bitDepth))</f>
        <v>#NUM!</v>
      </c>
      <c r="D861" s="35" t="e">
        <f t="shared" si="222"/>
        <v>#NUM!</v>
      </c>
      <c r="E861" s="35" t="e">
        <f t="shared" si="222"/>
        <v>#NUM!</v>
      </c>
      <c r="F861" s="35" t="e">
        <f t="shared" si="222"/>
        <v>#NUM!</v>
      </c>
      <c r="G861" s="35">
        <f t="shared" si="222"/>
        <v>-15.924845423015357</v>
      </c>
      <c r="H861" s="35">
        <f t="shared" si="222"/>
        <v>-8.3176912424131846</v>
      </c>
      <c r="I861" s="35">
        <f t="shared" si="222"/>
        <v>-6.941181725407823</v>
      </c>
      <c r="J861" s="33"/>
    </row>
    <row r="862" spans="1:13" s="1" customFormat="1" ht="22.5" x14ac:dyDescent="0.2">
      <c r="A862" s="18">
        <v>0.11</v>
      </c>
      <c r="B862" s="19">
        <f t="shared" si="220"/>
        <v>5.8884365535558901E-5</v>
      </c>
      <c r="C862" s="40" t="e">
        <f t="shared" si="222"/>
        <v>#NUM!</v>
      </c>
      <c r="D862" s="35" t="e">
        <f t="shared" si="222"/>
        <v>#NUM!</v>
      </c>
      <c r="E862" s="35" t="e">
        <f t="shared" si="222"/>
        <v>#NUM!</v>
      </c>
      <c r="F862" s="35" t="e">
        <f t="shared" si="222"/>
        <v>#NUM!</v>
      </c>
      <c r="G862" s="35">
        <f t="shared" si="222"/>
        <v>-14.524845423015357</v>
      </c>
      <c r="H862" s="35">
        <f t="shared" si="222"/>
        <v>-6.9176912424131851</v>
      </c>
      <c r="I862" s="35">
        <f t="shared" si="222"/>
        <v>-5.5411817254078253</v>
      </c>
      <c r="J862" s="33"/>
    </row>
    <row r="863" spans="1:13" s="1" customFormat="1" ht="22.5" x14ac:dyDescent="0.2">
      <c r="A863" s="18">
        <v>0.12</v>
      </c>
      <c r="B863" s="19">
        <f t="shared" si="220"/>
        <v>6.9183097091893653E-5</v>
      </c>
      <c r="C863" s="40" t="e">
        <f t="shared" si="222"/>
        <v>#NUM!</v>
      </c>
      <c r="D863" s="35" t="e">
        <f t="shared" si="222"/>
        <v>#NUM!</v>
      </c>
      <c r="E863" s="35" t="e">
        <f t="shared" si="222"/>
        <v>#NUM!</v>
      </c>
      <c r="F863" s="35" t="e">
        <f t="shared" si="222"/>
        <v>#NUM!</v>
      </c>
      <c r="G863" s="35">
        <f t="shared" si="222"/>
        <v>-13.124845423015357</v>
      </c>
      <c r="H863" s="35">
        <f t="shared" si="222"/>
        <v>-5.5176912424131856</v>
      </c>
      <c r="I863" s="35">
        <f t="shared" si="222"/>
        <v>-4.141181725407824</v>
      </c>
      <c r="J863" s="33"/>
    </row>
    <row r="864" spans="1:13" s="1" customFormat="1" ht="22.5" x14ac:dyDescent="0.2">
      <c r="A864" s="18">
        <v>0.13</v>
      </c>
      <c r="B864" s="19">
        <f t="shared" si="220"/>
        <v>8.1283051616409932E-5</v>
      </c>
      <c r="C864" s="40" t="e">
        <f t="shared" si="222"/>
        <v>#NUM!</v>
      </c>
      <c r="D864" s="35" t="e">
        <f t="shared" si="222"/>
        <v>#NUM!</v>
      </c>
      <c r="E864" s="35" t="e">
        <f t="shared" si="222"/>
        <v>#NUM!</v>
      </c>
      <c r="F864" s="35" t="e">
        <f t="shared" si="222"/>
        <v>#NUM!</v>
      </c>
      <c r="G864" s="35">
        <f t="shared" si="222"/>
        <v>-11.724845423015358</v>
      </c>
      <c r="H864" s="35">
        <f t="shared" si="222"/>
        <v>-4.1176912424131853</v>
      </c>
      <c r="I864" s="35">
        <f t="shared" si="222"/>
        <v>-2.7411817254078246</v>
      </c>
      <c r="J864" s="33"/>
    </row>
    <row r="865" spans="1:10" s="1" customFormat="1" ht="22.5" x14ac:dyDescent="0.2">
      <c r="A865" s="18">
        <v>0.14000000000000001</v>
      </c>
      <c r="B865" s="19">
        <f t="shared" si="220"/>
        <v>9.5499258602143648E-5</v>
      </c>
      <c r="C865" s="40" t="e">
        <f t="shared" si="222"/>
        <v>#NUM!</v>
      </c>
      <c r="D865" s="35" t="e">
        <f t="shared" si="222"/>
        <v>#NUM!</v>
      </c>
      <c r="E865" s="35" t="e">
        <f t="shared" si="222"/>
        <v>#NUM!</v>
      </c>
      <c r="F865" s="35" t="e">
        <f t="shared" si="222"/>
        <v>#NUM!</v>
      </c>
      <c r="G865" s="35">
        <f t="shared" si="222"/>
        <v>-10.324845423015354</v>
      </c>
      <c r="H865" s="35">
        <f t="shared" si="222"/>
        <v>-2.7176912424131814</v>
      </c>
      <c r="I865" s="35">
        <f t="shared" si="222"/>
        <v>-1.3411817254078204</v>
      </c>
      <c r="J865" s="33"/>
    </row>
    <row r="866" spans="1:10" s="1" customFormat="1" ht="22.5" x14ac:dyDescent="0.2">
      <c r="A866" s="18">
        <v>0.15</v>
      </c>
      <c r="B866" s="19">
        <f t="shared" si="220"/>
        <v>1.1220184543019637E-4</v>
      </c>
      <c r="C866" s="40" t="e">
        <f t="shared" si="222"/>
        <v>#NUM!</v>
      </c>
      <c r="D866" s="35" t="e">
        <f t="shared" si="222"/>
        <v>#NUM!</v>
      </c>
      <c r="E866" s="35" t="e">
        <f t="shared" si="222"/>
        <v>#NUM!</v>
      </c>
      <c r="F866" s="35" t="e">
        <f t="shared" si="222"/>
        <v>#NUM!</v>
      </c>
      <c r="G866" s="35">
        <f t="shared" si="222"/>
        <v>-8.9248454230153555</v>
      </c>
      <c r="H866" s="35">
        <f t="shared" si="222"/>
        <v>-1.3176912424131846</v>
      </c>
      <c r="I866" s="35">
        <f t="shared" si="222"/>
        <v>5.8818274592177144E-2</v>
      </c>
      <c r="J866" s="33"/>
    </row>
    <row r="867" spans="1:10" s="1" customFormat="1" ht="22.5" x14ac:dyDescent="0.2">
      <c r="A867" s="18">
        <v>0.16</v>
      </c>
      <c r="B867" s="19">
        <f t="shared" si="220"/>
        <v>1.3182567385564071E-4</v>
      </c>
      <c r="C867" s="40" t="e">
        <f t="shared" si="222"/>
        <v>#NUM!</v>
      </c>
      <c r="D867" s="35" t="e">
        <f t="shared" si="222"/>
        <v>#NUM!</v>
      </c>
      <c r="E867" s="35" t="e">
        <f t="shared" si="222"/>
        <v>#NUM!</v>
      </c>
      <c r="F867" s="35" t="e">
        <f t="shared" si="222"/>
        <v>#NUM!</v>
      </c>
      <c r="G867" s="35">
        <f t="shared" si="222"/>
        <v>-7.5248454230153596</v>
      </c>
      <c r="H867" s="35">
        <f t="shared" si="222"/>
        <v>8.2308757586812942E-2</v>
      </c>
      <c r="I867" s="35">
        <f t="shared" si="222"/>
        <v>1.4588182745921741</v>
      </c>
      <c r="J867" s="33"/>
    </row>
    <row r="868" spans="1:10" s="1" customFormat="1" ht="22.5" x14ac:dyDescent="0.2">
      <c r="A868" s="18">
        <v>0.17</v>
      </c>
      <c r="B868" s="19">
        <f t="shared" si="220"/>
        <v>1.5488166189124819E-4</v>
      </c>
      <c r="C868" s="40" t="e">
        <f t="shared" si="222"/>
        <v>#NUM!</v>
      </c>
      <c r="D868" s="35" t="e">
        <f t="shared" si="222"/>
        <v>#NUM!</v>
      </c>
      <c r="E868" s="35" t="e">
        <f t="shared" si="222"/>
        <v>#NUM!</v>
      </c>
      <c r="F868" s="35" t="e">
        <f t="shared" si="222"/>
        <v>#NUM!</v>
      </c>
      <c r="G868" s="35">
        <f t="shared" si="222"/>
        <v>-6.1248454230153548</v>
      </c>
      <c r="H868" s="35">
        <f t="shared" si="222"/>
        <v>1.4823087575868168</v>
      </c>
      <c r="I868" s="35">
        <f t="shared" si="222"/>
        <v>2.8588182745921782</v>
      </c>
      <c r="J868" s="33"/>
    </row>
    <row r="869" spans="1:10" s="1" customFormat="1" ht="22.5" x14ac:dyDescent="0.2">
      <c r="A869" s="18">
        <v>0.18</v>
      </c>
      <c r="B869" s="19">
        <f t="shared" si="220"/>
        <v>1.8197008586099835E-4</v>
      </c>
      <c r="C869" s="40" t="e">
        <f t="shared" si="222"/>
        <v>#NUM!</v>
      </c>
      <c r="D869" s="35" t="e">
        <f t="shared" si="222"/>
        <v>#NUM!</v>
      </c>
      <c r="E869" s="35" t="e">
        <f t="shared" si="222"/>
        <v>#NUM!</v>
      </c>
      <c r="F869" s="35" t="e">
        <f t="shared" si="222"/>
        <v>#NUM!</v>
      </c>
      <c r="G869" s="35">
        <f t="shared" si="222"/>
        <v>-4.7248454230153589</v>
      </c>
      <c r="H869" s="35">
        <f t="shared" si="222"/>
        <v>2.8823087575868134</v>
      </c>
      <c r="I869" s="35">
        <f t="shared" si="222"/>
        <v>4.2588182745921745</v>
      </c>
      <c r="J869" s="33"/>
    </row>
    <row r="870" spans="1:10" s="1" customFormat="1" ht="22.5" x14ac:dyDescent="0.2">
      <c r="A870" s="18">
        <v>0.19</v>
      </c>
      <c r="B870" s="19">
        <f t="shared" si="220"/>
        <v>2.1379620895022326E-4</v>
      </c>
      <c r="C870" s="40" t="e">
        <f t="shared" si="222"/>
        <v>#NUM!</v>
      </c>
      <c r="D870" s="35" t="e">
        <f t="shared" si="222"/>
        <v>#NUM!</v>
      </c>
      <c r="E870" s="35" t="e">
        <f t="shared" si="222"/>
        <v>#NUM!</v>
      </c>
      <c r="F870" s="35" t="e">
        <f t="shared" si="222"/>
        <v>#NUM!</v>
      </c>
      <c r="G870" s="35">
        <f t="shared" si="222"/>
        <v>-3.3248454230153568</v>
      </c>
      <c r="H870" s="35">
        <f t="shared" si="222"/>
        <v>4.2823087575868151</v>
      </c>
      <c r="I870" s="35">
        <f t="shared" si="222"/>
        <v>5.6588182745921767</v>
      </c>
      <c r="J870" s="33"/>
    </row>
    <row r="871" spans="1:10" s="1" customFormat="1" ht="22.5" x14ac:dyDescent="0.2">
      <c r="A871" s="18">
        <v>0.2</v>
      </c>
      <c r="B871" s="19">
        <f t="shared" si="220"/>
        <v>2.5118864315095812E-4</v>
      </c>
      <c r="C871" s="40" t="e">
        <f t="shared" ref="C871:I880" si="223">20*LOG10(MIN(C253/C768,2^bitDepth))</f>
        <v>#NUM!</v>
      </c>
      <c r="D871" s="35" t="e">
        <f t="shared" si="223"/>
        <v>#NUM!</v>
      </c>
      <c r="E871" s="35" t="e">
        <f t="shared" si="223"/>
        <v>#NUM!</v>
      </c>
      <c r="F871" s="35" t="e">
        <f t="shared" si="223"/>
        <v>#NUM!</v>
      </c>
      <c r="G871" s="35">
        <f t="shared" si="223"/>
        <v>-1.9248454230153547</v>
      </c>
      <c r="H871" s="35">
        <f t="shared" si="223"/>
        <v>5.6823087575868172</v>
      </c>
      <c r="I871" s="35">
        <f t="shared" si="223"/>
        <v>7.0588182745921779</v>
      </c>
      <c r="J871" s="33"/>
    </row>
    <row r="872" spans="1:10" s="1" customFormat="1" ht="22.5" x14ac:dyDescent="0.2">
      <c r="A872" s="18">
        <v>0.21</v>
      </c>
      <c r="B872" s="19">
        <f t="shared" si="220"/>
        <v>2.9512092266663868E-4</v>
      </c>
      <c r="C872" s="40" t="e">
        <f t="shared" si="223"/>
        <v>#NUM!</v>
      </c>
      <c r="D872" s="35" t="e">
        <f t="shared" si="223"/>
        <v>#NUM!</v>
      </c>
      <c r="E872" s="35" t="e">
        <f t="shared" si="223"/>
        <v>#NUM!</v>
      </c>
      <c r="F872" s="35" t="e">
        <f t="shared" si="223"/>
        <v>#NUM!</v>
      </c>
      <c r="G872" s="35">
        <f t="shared" si="223"/>
        <v>-0.52484542301535475</v>
      </c>
      <c r="H872" s="35">
        <f t="shared" si="223"/>
        <v>7.0823087575868175</v>
      </c>
      <c r="I872" s="35">
        <f t="shared" si="223"/>
        <v>8.4588182745921774</v>
      </c>
      <c r="J872" s="33"/>
    </row>
    <row r="873" spans="1:10" s="1" customFormat="1" ht="22.5" x14ac:dyDescent="0.2">
      <c r="A873" s="18">
        <v>0.22</v>
      </c>
      <c r="B873" s="19">
        <f t="shared" si="220"/>
        <v>3.4673685045253169E-4</v>
      </c>
      <c r="C873" s="40" t="e">
        <f t="shared" si="223"/>
        <v>#NUM!</v>
      </c>
      <c r="D873" s="35" t="e">
        <f t="shared" si="223"/>
        <v>#NUM!</v>
      </c>
      <c r="E873" s="35" t="e">
        <f t="shared" si="223"/>
        <v>#NUM!</v>
      </c>
      <c r="F873" s="35" t="e">
        <f t="shared" si="223"/>
        <v>#NUM!</v>
      </c>
      <c r="G873" s="35">
        <f t="shared" si="223"/>
        <v>0.87515457698464194</v>
      </c>
      <c r="H873" s="35">
        <f t="shared" si="223"/>
        <v>8.4823087575868144</v>
      </c>
      <c r="I873" s="35">
        <f t="shared" si="223"/>
        <v>9.8588182745921742</v>
      </c>
      <c r="J873" s="33"/>
    </row>
    <row r="874" spans="1:10" s="1" customFormat="1" ht="22.5" x14ac:dyDescent="0.2">
      <c r="A874" s="18">
        <v>0.23</v>
      </c>
      <c r="B874" s="19">
        <f t="shared" si="220"/>
        <v>4.0738027780411282E-4</v>
      </c>
      <c r="C874" s="40" t="e">
        <f t="shared" si="223"/>
        <v>#NUM!</v>
      </c>
      <c r="D874" s="35" t="e">
        <f t="shared" si="223"/>
        <v>#NUM!</v>
      </c>
      <c r="E874" s="35" t="e">
        <f t="shared" si="223"/>
        <v>#NUM!</v>
      </c>
      <c r="F874" s="35" t="e">
        <f t="shared" si="223"/>
        <v>#NUM!</v>
      </c>
      <c r="G874" s="35">
        <f t="shared" si="223"/>
        <v>2.2751545769846433</v>
      </c>
      <c r="H874" s="35">
        <f t="shared" si="223"/>
        <v>9.8823087575868147</v>
      </c>
      <c r="I874" s="35">
        <f t="shared" si="223"/>
        <v>11.258818274592175</v>
      </c>
      <c r="J874" s="33"/>
    </row>
    <row r="875" spans="1:10" s="1" customFormat="1" ht="22.5" x14ac:dyDescent="0.2">
      <c r="A875" s="18">
        <v>0.24</v>
      </c>
      <c r="B875" s="19">
        <f t="shared" si="220"/>
        <v>4.7863009232263837E-4</v>
      </c>
      <c r="C875" s="40" t="e">
        <f t="shared" si="223"/>
        <v>#NUM!</v>
      </c>
      <c r="D875" s="35" t="e">
        <f t="shared" si="223"/>
        <v>#NUM!</v>
      </c>
      <c r="E875" s="35" t="e">
        <f t="shared" si="223"/>
        <v>#NUM!</v>
      </c>
      <c r="F875" s="35" t="e">
        <f t="shared" si="223"/>
        <v>#NUM!</v>
      </c>
      <c r="G875" s="35">
        <f t="shared" si="223"/>
        <v>3.675154576984641</v>
      </c>
      <c r="H875" s="35">
        <f t="shared" si="223"/>
        <v>11.282308757586815</v>
      </c>
      <c r="I875" s="35">
        <f t="shared" si="223"/>
        <v>12.658818274592175</v>
      </c>
      <c r="J875" s="33"/>
    </row>
    <row r="876" spans="1:10" s="1" customFormat="1" ht="22.5" x14ac:dyDescent="0.2">
      <c r="A876" s="18">
        <v>0.25</v>
      </c>
      <c r="B876" s="19">
        <f t="shared" si="220"/>
        <v>5.6234132519034921E-4</v>
      </c>
      <c r="C876" s="40" t="e">
        <f t="shared" si="223"/>
        <v>#NUM!</v>
      </c>
      <c r="D876" s="35" t="e">
        <f t="shared" si="223"/>
        <v>#NUM!</v>
      </c>
      <c r="E876" s="35" t="e">
        <f t="shared" si="223"/>
        <v>#NUM!</v>
      </c>
      <c r="F876" s="35" t="e">
        <f t="shared" si="223"/>
        <v>#NUM!</v>
      </c>
      <c r="G876" s="35">
        <f t="shared" si="223"/>
        <v>5.0751545769846453</v>
      </c>
      <c r="H876" s="35">
        <f t="shared" si="223"/>
        <v>12.682308757586815</v>
      </c>
      <c r="I876" s="35">
        <f t="shared" si="223"/>
        <v>14.058818274592177</v>
      </c>
      <c r="J876" s="33"/>
    </row>
    <row r="877" spans="1:10" s="1" customFormat="1" ht="22.5" x14ac:dyDescent="0.2">
      <c r="A877" s="18">
        <v>0.26</v>
      </c>
      <c r="B877" s="19">
        <f t="shared" si="220"/>
        <v>6.6069344800759626E-4</v>
      </c>
      <c r="C877" s="40" t="e">
        <f t="shared" si="223"/>
        <v>#NUM!</v>
      </c>
      <c r="D877" s="35" t="e">
        <f t="shared" si="223"/>
        <v>#NUM!</v>
      </c>
      <c r="E877" s="35" t="e">
        <f t="shared" si="223"/>
        <v>#NUM!</v>
      </c>
      <c r="F877" s="35" t="e">
        <f t="shared" si="223"/>
        <v>#NUM!</v>
      </c>
      <c r="G877" s="35">
        <f t="shared" si="223"/>
        <v>6.475154576984643</v>
      </c>
      <c r="H877" s="35">
        <f t="shared" si="223"/>
        <v>14.082308757586814</v>
      </c>
      <c r="I877" s="35">
        <f t="shared" si="223"/>
        <v>15.458818274592176</v>
      </c>
      <c r="J877" s="33"/>
    </row>
    <row r="878" spans="1:10" s="1" customFormat="1" ht="22.5" x14ac:dyDescent="0.2">
      <c r="A878" s="18">
        <v>0.27</v>
      </c>
      <c r="B878" s="19">
        <f t="shared" si="220"/>
        <v>7.7624711662869226E-4</v>
      </c>
      <c r="C878" s="40" t="e">
        <f t="shared" si="223"/>
        <v>#NUM!</v>
      </c>
      <c r="D878" s="35" t="e">
        <f t="shared" si="223"/>
        <v>#NUM!</v>
      </c>
      <c r="E878" s="35" t="e">
        <f t="shared" si="223"/>
        <v>#NUM!</v>
      </c>
      <c r="F878" s="35" t="e">
        <f t="shared" si="223"/>
        <v>#NUM!</v>
      </c>
      <c r="G878" s="35">
        <f t="shared" si="223"/>
        <v>7.8751545769846469</v>
      </c>
      <c r="H878" s="35">
        <f t="shared" si="223"/>
        <v>15.482308757586818</v>
      </c>
      <c r="I878" s="35">
        <f t="shared" si="223"/>
        <v>16.858818274592181</v>
      </c>
      <c r="J878" s="33"/>
    </row>
    <row r="879" spans="1:10" s="1" customFormat="1" ht="22.5" x14ac:dyDescent="0.2">
      <c r="A879" s="18">
        <v>0.28000000000000003</v>
      </c>
      <c r="B879" s="19">
        <f t="shared" si="220"/>
        <v>9.120108393559105E-4</v>
      </c>
      <c r="C879" s="40" t="e">
        <f t="shared" si="223"/>
        <v>#NUM!</v>
      </c>
      <c r="D879" s="35" t="e">
        <f t="shared" si="223"/>
        <v>#NUM!</v>
      </c>
      <c r="E879" s="35" t="e">
        <f t="shared" si="223"/>
        <v>#NUM!</v>
      </c>
      <c r="F879" s="35" t="e">
        <f t="shared" si="223"/>
        <v>#NUM!</v>
      </c>
      <c r="G879" s="35">
        <f t="shared" si="223"/>
        <v>9.2751545769846491</v>
      </c>
      <c r="H879" s="35">
        <f t="shared" si="223"/>
        <v>16.88230875758682</v>
      </c>
      <c r="I879" s="35">
        <f t="shared" si="223"/>
        <v>18.25881827459218</v>
      </c>
      <c r="J879" s="33"/>
    </row>
    <row r="880" spans="1:10" s="1" customFormat="1" ht="22.5" x14ac:dyDescent="0.2">
      <c r="A880" s="18">
        <v>0.28999999999999998</v>
      </c>
      <c r="B880" s="19">
        <f t="shared" si="220"/>
        <v>1.0715193052376066E-3</v>
      </c>
      <c r="C880" s="40" t="e">
        <f t="shared" si="223"/>
        <v>#NUM!</v>
      </c>
      <c r="D880" s="35" t="e">
        <f t="shared" si="223"/>
        <v>#NUM!</v>
      </c>
      <c r="E880" s="35" t="e">
        <f t="shared" si="223"/>
        <v>#NUM!</v>
      </c>
      <c r="F880" s="35" t="e">
        <f t="shared" si="223"/>
        <v>#NUM!</v>
      </c>
      <c r="G880" s="35">
        <f t="shared" si="223"/>
        <v>10.675154576984644</v>
      </c>
      <c r="H880" s="35">
        <f t="shared" si="223"/>
        <v>18.282308757586815</v>
      </c>
      <c r="I880" s="35">
        <f t="shared" si="223"/>
        <v>19.658818274592178</v>
      </c>
      <c r="J880" s="33"/>
    </row>
    <row r="881" spans="1:10" s="1" customFormat="1" ht="22.5" x14ac:dyDescent="0.2">
      <c r="A881" s="18">
        <v>0.3</v>
      </c>
      <c r="B881" s="19">
        <f t="shared" si="220"/>
        <v>1.2589254117941677E-3</v>
      </c>
      <c r="C881" s="40" t="e">
        <f t="shared" ref="C881:I890" si="224">20*LOG10(MIN(C263/C778,2^bitDepth))</f>
        <v>#NUM!</v>
      </c>
      <c r="D881" s="35" t="e">
        <f t="shared" si="224"/>
        <v>#NUM!</v>
      </c>
      <c r="E881" s="35" t="e">
        <f t="shared" si="224"/>
        <v>#NUM!</v>
      </c>
      <c r="F881" s="35" t="e">
        <f t="shared" si="224"/>
        <v>#NUM!</v>
      </c>
      <c r="G881" s="35">
        <f t="shared" si="224"/>
        <v>12.075154576984646</v>
      </c>
      <c r="H881" s="35">
        <f t="shared" si="224"/>
        <v>19.682308757586817</v>
      </c>
      <c r="I881" s="35">
        <f t="shared" si="224"/>
        <v>21.058818274592177</v>
      </c>
      <c r="J881" s="33"/>
    </row>
    <row r="882" spans="1:10" s="1" customFormat="1" ht="22.5" x14ac:dyDescent="0.2">
      <c r="A882" s="18">
        <v>0.31</v>
      </c>
      <c r="B882" s="19">
        <f t="shared" si="220"/>
        <v>1.4791083881682085E-3</v>
      </c>
      <c r="C882" s="40" t="e">
        <f t="shared" si="224"/>
        <v>#NUM!</v>
      </c>
      <c r="D882" s="35" t="e">
        <f t="shared" si="224"/>
        <v>#NUM!</v>
      </c>
      <c r="E882" s="35" t="e">
        <f t="shared" si="224"/>
        <v>#NUM!</v>
      </c>
      <c r="F882" s="35" t="e">
        <f t="shared" si="224"/>
        <v>#NUM!</v>
      </c>
      <c r="G882" s="35">
        <f t="shared" si="224"/>
        <v>13.475154576984647</v>
      </c>
      <c r="H882" s="35">
        <f t="shared" si="224"/>
        <v>21.082308757586819</v>
      </c>
      <c r="I882" s="35">
        <f t="shared" si="224"/>
        <v>22.458818274592179</v>
      </c>
      <c r="J882" s="33"/>
    </row>
    <row r="883" spans="1:10" s="1" customFormat="1" ht="22.5" x14ac:dyDescent="0.2">
      <c r="A883" s="18">
        <v>0.32</v>
      </c>
      <c r="B883" s="19">
        <f t="shared" ref="B883:B914" si="225">EsMin*(EsMax/EsMin)^$A883</f>
        <v>1.7378008287493754E-3</v>
      </c>
      <c r="C883" s="40" t="e">
        <f t="shared" si="224"/>
        <v>#NUM!</v>
      </c>
      <c r="D883" s="35" t="e">
        <f t="shared" si="224"/>
        <v>#NUM!</v>
      </c>
      <c r="E883" s="35" t="e">
        <f t="shared" si="224"/>
        <v>#NUM!</v>
      </c>
      <c r="F883" s="35" t="e">
        <f t="shared" si="224"/>
        <v>#NUM!</v>
      </c>
      <c r="G883" s="35">
        <f t="shared" si="224"/>
        <v>14.87515457698464</v>
      </c>
      <c r="H883" s="35">
        <f t="shared" si="224"/>
        <v>22.482308757586811</v>
      </c>
      <c r="I883" s="35">
        <f t="shared" si="224"/>
        <v>23.858818274592174</v>
      </c>
      <c r="J883" s="33"/>
    </row>
    <row r="884" spans="1:10" s="1" customFormat="1" ht="22.5" x14ac:dyDescent="0.2">
      <c r="A884" s="18">
        <v>0.33</v>
      </c>
      <c r="B884" s="19">
        <f t="shared" si="225"/>
        <v>2.0417379446695297E-3</v>
      </c>
      <c r="C884" s="40" t="e">
        <f t="shared" si="224"/>
        <v>#NUM!</v>
      </c>
      <c r="D884" s="35" t="e">
        <f t="shared" si="224"/>
        <v>#NUM!</v>
      </c>
      <c r="E884" s="35" t="e">
        <f t="shared" si="224"/>
        <v>#NUM!</v>
      </c>
      <c r="F884" s="35" t="e">
        <f t="shared" si="224"/>
        <v>#NUM!</v>
      </c>
      <c r="G884" s="35">
        <f t="shared" si="224"/>
        <v>16.27515457698464</v>
      </c>
      <c r="H884" s="35">
        <f t="shared" si="224"/>
        <v>23.882308757586813</v>
      </c>
      <c r="I884" s="35">
        <f t="shared" si="224"/>
        <v>25.258818274592173</v>
      </c>
      <c r="J884" s="33"/>
    </row>
    <row r="885" spans="1:10" s="1" customFormat="1" ht="22.5" x14ac:dyDescent="0.2">
      <c r="A885" s="18">
        <v>0.34</v>
      </c>
      <c r="B885" s="19">
        <f t="shared" si="225"/>
        <v>2.3988329190194912E-3</v>
      </c>
      <c r="C885" s="40" t="e">
        <f t="shared" si="224"/>
        <v>#NUM!</v>
      </c>
      <c r="D885" s="35" t="e">
        <f t="shared" si="224"/>
        <v>#NUM!</v>
      </c>
      <c r="E885" s="35" t="e">
        <f t="shared" si="224"/>
        <v>#NUM!</v>
      </c>
      <c r="F885" s="35" t="e">
        <f t="shared" si="224"/>
        <v>#NUM!</v>
      </c>
      <c r="G885" s="35">
        <f t="shared" si="224"/>
        <v>17.675154576984642</v>
      </c>
      <c r="H885" s="35">
        <f t="shared" si="224"/>
        <v>25.282308757586812</v>
      </c>
      <c r="I885" s="35">
        <f t="shared" si="224"/>
        <v>26.658818274592178</v>
      </c>
      <c r="J885" s="33"/>
    </row>
    <row r="886" spans="1:10" s="1" customFormat="1" ht="22.5" x14ac:dyDescent="0.2">
      <c r="A886" s="18">
        <v>0.35</v>
      </c>
      <c r="B886" s="19">
        <f t="shared" si="225"/>
        <v>2.8183829312644535E-3</v>
      </c>
      <c r="C886" s="40" t="e">
        <f t="shared" si="224"/>
        <v>#NUM!</v>
      </c>
      <c r="D886" s="35" t="e">
        <f t="shared" si="224"/>
        <v>#NUM!</v>
      </c>
      <c r="E886" s="35" t="e">
        <f t="shared" si="224"/>
        <v>#NUM!</v>
      </c>
      <c r="F886" s="35" t="e">
        <f t="shared" si="224"/>
        <v>#NUM!</v>
      </c>
      <c r="G886" s="35">
        <f t="shared" si="224"/>
        <v>19.075154576984641</v>
      </c>
      <c r="H886" s="35">
        <f t="shared" si="224"/>
        <v>26.68230875758681</v>
      </c>
      <c r="I886" s="35">
        <f t="shared" si="224"/>
        <v>28.058818274592173</v>
      </c>
      <c r="J886" s="33"/>
    </row>
    <row r="887" spans="1:10" s="1" customFormat="1" ht="22.5" x14ac:dyDescent="0.2">
      <c r="A887" s="18">
        <v>0.36</v>
      </c>
      <c r="B887" s="19">
        <f t="shared" si="225"/>
        <v>3.3113112148259109E-3</v>
      </c>
      <c r="C887" s="40" t="e">
        <f t="shared" si="224"/>
        <v>#NUM!</v>
      </c>
      <c r="D887" s="35" t="e">
        <f t="shared" si="224"/>
        <v>#NUM!</v>
      </c>
      <c r="E887" s="35" t="e">
        <f t="shared" si="224"/>
        <v>#NUM!</v>
      </c>
      <c r="F887" s="35" t="e">
        <f t="shared" si="224"/>
        <v>#NUM!</v>
      </c>
      <c r="G887" s="35">
        <f t="shared" si="224"/>
        <v>20.475154576984643</v>
      </c>
      <c r="H887" s="35">
        <f t="shared" si="224"/>
        <v>28.082308757586816</v>
      </c>
      <c r="I887" s="35">
        <f t="shared" si="224"/>
        <v>29.458818274592176</v>
      </c>
      <c r="J887" s="33"/>
    </row>
    <row r="888" spans="1:10" s="1" customFormat="1" ht="22.5" x14ac:dyDescent="0.2">
      <c r="A888" s="18">
        <v>0.37</v>
      </c>
      <c r="B888" s="19">
        <f t="shared" si="225"/>
        <v>3.8904514499428066E-3</v>
      </c>
      <c r="C888" s="40" t="e">
        <f t="shared" si="224"/>
        <v>#NUM!</v>
      </c>
      <c r="D888" s="35" t="e">
        <f t="shared" si="224"/>
        <v>#NUM!</v>
      </c>
      <c r="E888" s="35" t="e">
        <f t="shared" si="224"/>
        <v>#NUM!</v>
      </c>
      <c r="F888" s="35" t="e">
        <f t="shared" si="224"/>
        <v>#NUM!</v>
      </c>
      <c r="G888" s="35">
        <f t="shared" si="224"/>
        <v>21.875154576984642</v>
      </c>
      <c r="H888" s="35">
        <f t="shared" si="224"/>
        <v>29.482308757586814</v>
      </c>
      <c r="I888" s="35">
        <f t="shared" si="224"/>
        <v>30.858818274592178</v>
      </c>
      <c r="J888" s="33"/>
    </row>
    <row r="889" spans="1:10" s="1" customFormat="1" ht="22.5" x14ac:dyDescent="0.2">
      <c r="A889" s="18">
        <v>0.38</v>
      </c>
      <c r="B889" s="19">
        <f t="shared" si="225"/>
        <v>4.5708818961487522E-3</v>
      </c>
      <c r="C889" s="40" t="e">
        <f t="shared" si="224"/>
        <v>#NUM!</v>
      </c>
      <c r="D889" s="35" t="e">
        <f t="shared" si="224"/>
        <v>#NUM!</v>
      </c>
      <c r="E889" s="35" t="e">
        <f t="shared" si="224"/>
        <v>#NUM!</v>
      </c>
      <c r="F889" s="35" t="e">
        <f t="shared" si="224"/>
        <v>#NUM!</v>
      </c>
      <c r="G889" s="35">
        <f t="shared" si="224"/>
        <v>23.275154576984644</v>
      </c>
      <c r="H889" s="35">
        <f t="shared" si="224"/>
        <v>30.88230875758682</v>
      </c>
      <c r="I889" s="35">
        <f t="shared" si="224"/>
        <v>32.25881827459218</v>
      </c>
      <c r="J889" s="33"/>
    </row>
    <row r="890" spans="1:10" s="1" customFormat="1" ht="22.5" x14ac:dyDescent="0.2">
      <c r="A890" s="18">
        <v>0.39</v>
      </c>
      <c r="B890" s="19">
        <f t="shared" si="225"/>
        <v>5.3703179637025304E-3</v>
      </c>
      <c r="C890" s="40" t="e">
        <f t="shared" si="224"/>
        <v>#NUM!</v>
      </c>
      <c r="D890" s="35" t="e">
        <f t="shared" si="224"/>
        <v>#NUM!</v>
      </c>
      <c r="E890" s="35" t="e">
        <f t="shared" si="224"/>
        <v>#NUM!</v>
      </c>
      <c r="F890" s="35" t="e">
        <f t="shared" si="224"/>
        <v>#NUM!</v>
      </c>
      <c r="G890" s="35">
        <f t="shared" si="224"/>
        <v>24.675154576984646</v>
      </c>
      <c r="H890" s="35">
        <f t="shared" si="224"/>
        <v>32.282308757586819</v>
      </c>
      <c r="I890" s="35">
        <f t="shared" si="224"/>
        <v>33.658818274592178</v>
      </c>
      <c r="J890" s="33"/>
    </row>
    <row r="891" spans="1:10" s="1" customFormat="1" ht="22.5" x14ac:dyDescent="0.2">
      <c r="A891" s="18">
        <v>0.4</v>
      </c>
      <c r="B891" s="19">
        <f t="shared" si="225"/>
        <v>6.3095734448019381E-3</v>
      </c>
      <c r="C891" s="40" t="e">
        <f t="shared" ref="C891:I900" si="226">20*LOG10(MIN(C273/C788,2^bitDepth))</f>
        <v>#NUM!</v>
      </c>
      <c r="D891" s="35" t="e">
        <f t="shared" si="226"/>
        <v>#NUM!</v>
      </c>
      <c r="E891" s="35" t="e">
        <f t="shared" si="226"/>
        <v>#NUM!</v>
      </c>
      <c r="F891" s="35" t="e">
        <f t="shared" si="226"/>
        <v>#NUM!</v>
      </c>
      <c r="G891" s="35">
        <f t="shared" si="226"/>
        <v>26.075154576984648</v>
      </c>
      <c r="H891" s="35">
        <f t="shared" si="226"/>
        <v>33.682308757586824</v>
      </c>
      <c r="I891" s="35">
        <f t="shared" si="226"/>
        <v>35.058818274592184</v>
      </c>
      <c r="J891" s="33"/>
    </row>
    <row r="892" spans="1:10" s="1" customFormat="1" ht="22.5" x14ac:dyDescent="0.2">
      <c r="A892" s="18">
        <v>0.41</v>
      </c>
      <c r="B892" s="19">
        <f t="shared" si="225"/>
        <v>7.4131024130091767E-3</v>
      </c>
      <c r="C892" s="40" t="e">
        <f t="shared" si="226"/>
        <v>#NUM!</v>
      </c>
      <c r="D892" s="35" t="e">
        <f t="shared" si="226"/>
        <v>#NUM!</v>
      </c>
      <c r="E892" s="35" t="e">
        <f t="shared" si="226"/>
        <v>#NUM!</v>
      </c>
      <c r="F892" s="35" t="e">
        <f t="shared" si="226"/>
        <v>#NUM!</v>
      </c>
      <c r="G892" s="35">
        <f t="shared" si="226"/>
        <v>27.475154576984643</v>
      </c>
      <c r="H892" s="35">
        <f t="shared" si="226"/>
        <v>35.082308757586816</v>
      </c>
      <c r="I892" s="35">
        <f t="shared" si="226"/>
        <v>36.458818274592176</v>
      </c>
      <c r="J892" s="33"/>
    </row>
    <row r="893" spans="1:10" s="1" customFormat="1" ht="22.5" x14ac:dyDescent="0.2">
      <c r="A893" s="18">
        <v>0.42</v>
      </c>
      <c r="B893" s="19">
        <f t="shared" si="225"/>
        <v>8.7096358995608098E-3</v>
      </c>
      <c r="C893" s="40" t="e">
        <f t="shared" si="226"/>
        <v>#NUM!</v>
      </c>
      <c r="D893" s="35" t="e">
        <f t="shared" si="226"/>
        <v>#NUM!</v>
      </c>
      <c r="E893" s="35" t="e">
        <f t="shared" si="226"/>
        <v>#NUM!</v>
      </c>
      <c r="F893" s="35" t="e">
        <f t="shared" si="226"/>
        <v>#NUM!</v>
      </c>
      <c r="G893" s="35">
        <f t="shared" si="226"/>
        <v>28.875154576984645</v>
      </c>
      <c r="H893" s="35">
        <f t="shared" si="226"/>
        <v>36.482308757586821</v>
      </c>
      <c r="I893" s="35">
        <f t="shared" si="226"/>
        <v>37.858818274592181</v>
      </c>
      <c r="J893" s="33"/>
    </row>
    <row r="894" spans="1:10" s="1" customFormat="1" ht="22.5" x14ac:dyDescent="0.2">
      <c r="A894" s="18">
        <v>0.43</v>
      </c>
      <c r="B894" s="19">
        <f t="shared" si="225"/>
        <v>1.0232929922807547E-2</v>
      </c>
      <c r="C894" s="40" t="e">
        <f t="shared" si="226"/>
        <v>#NUM!</v>
      </c>
      <c r="D894" s="35" t="e">
        <f t="shared" si="226"/>
        <v>#NUM!</v>
      </c>
      <c r="E894" s="35" t="e">
        <f t="shared" si="226"/>
        <v>#NUM!</v>
      </c>
      <c r="F894" s="35" t="e">
        <f t="shared" si="226"/>
        <v>#NUM!</v>
      </c>
      <c r="G894" s="35">
        <f t="shared" si="226"/>
        <v>30.275154576984647</v>
      </c>
      <c r="H894" s="35">
        <f t="shared" si="226"/>
        <v>37.882308757586813</v>
      </c>
      <c r="I894" s="35">
        <f t="shared" si="226"/>
        <v>39.25881827459218</v>
      </c>
      <c r="J894" s="33"/>
    </row>
    <row r="895" spans="1:10" s="1" customFormat="1" ht="22.5" x14ac:dyDescent="0.2">
      <c r="A895" s="18">
        <v>0.44</v>
      </c>
      <c r="B895" s="19">
        <f t="shared" si="225"/>
        <v>1.2022644346174128E-2</v>
      </c>
      <c r="C895" s="40" t="e">
        <f t="shared" si="226"/>
        <v>#NUM!</v>
      </c>
      <c r="D895" s="35" t="e">
        <f t="shared" si="226"/>
        <v>#NUM!</v>
      </c>
      <c r="E895" s="35" t="e">
        <f t="shared" si="226"/>
        <v>#NUM!</v>
      </c>
      <c r="F895" s="35" t="e">
        <f t="shared" si="226"/>
        <v>#NUM!</v>
      </c>
      <c r="G895" s="35">
        <f t="shared" si="226"/>
        <v>31.675154576984642</v>
      </c>
      <c r="H895" s="35">
        <f t="shared" si="226"/>
        <v>39.282308757586812</v>
      </c>
      <c r="I895" s="35">
        <f t="shared" si="226"/>
        <v>40.658818274592178</v>
      </c>
      <c r="J895" s="33"/>
    </row>
    <row r="896" spans="1:10" s="1" customFormat="1" ht="22.5" x14ac:dyDescent="0.2">
      <c r="A896" s="18">
        <v>0.45</v>
      </c>
      <c r="B896" s="19">
        <f t="shared" si="225"/>
        <v>1.4125375446227545E-2</v>
      </c>
      <c r="C896" s="40" t="e">
        <f t="shared" si="226"/>
        <v>#NUM!</v>
      </c>
      <c r="D896" s="35" t="e">
        <f t="shared" si="226"/>
        <v>#NUM!</v>
      </c>
      <c r="E896" s="35" t="e">
        <f t="shared" si="226"/>
        <v>#NUM!</v>
      </c>
      <c r="F896" s="35" t="e">
        <f t="shared" si="226"/>
        <v>#NUM!</v>
      </c>
      <c r="G896" s="35">
        <f t="shared" si="226"/>
        <v>33.075154576984644</v>
      </c>
      <c r="H896" s="35">
        <f t="shared" si="226"/>
        <v>40.68230875758681</v>
      </c>
      <c r="I896" s="35">
        <f t="shared" si="226"/>
        <v>42.05881827459217</v>
      </c>
      <c r="J896" s="33"/>
    </row>
    <row r="897" spans="1:10" s="1" customFormat="1" ht="22.5" x14ac:dyDescent="0.2">
      <c r="A897" s="18">
        <v>0.46</v>
      </c>
      <c r="B897" s="19">
        <f t="shared" si="225"/>
        <v>1.6595869074375613E-2</v>
      </c>
      <c r="C897" s="40" t="e">
        <f t="shared" si="226"/>
        <v>#NUM!</v>
      </c>
      <c r="D897" s="35" t="e">
        <f t="shared" si="226"/>
        <v>#NUM!</v>
      </c>
      <c r="E897" s="35" t="e">
        <f t="shared" si="226"/>
        <v>#NUM!</v>
      </c>
      <c r="F897" s="35" t="e">
        <f t="shared" si="226"/>
        <v>#NUM!</v>
      </c>
      <c r="G897" s="35">
        <f t="shared" si="226"/>
        <v>34.475154576984643</v>
      </c>
      <c r="H897" s="35">
        <f t="shared" si="226"/>
        <v>42.082308757586816</v>
      </c>
      <c r="I897" s="35">
        <f t="shared" si="226"/>
        <v>43.458818274592176</v>
      </c>
      <c r="J897" s="33"/>
    </row>
    <row r="898" spans="1:10" s="1" customFormat="1" ht="22.5" x14ac:dyDescent="0.2">
      <c r="A898" s="18">
        <v>0.47</v>
      </c>
      <c r="B898" s="19">
        <f t="shared" si="225"/>
        <v>1.9498445997580448E-2</v>
      </c>
      <c r="C898" s="40" t="e">
        <f t="shared" si="226"/>
        <v>#NUM!</v>
      </c>
      <c r="D898" s="35" t="e">
        <f t="shared" si="226"/>
        <v>#NUM!</v>
      </c>
      <c r="E898" s="35" t="e">
        <f t="shared" si="226"/>
        <v>#NUM!</v>
      </c>
      <c r="F898" s="35" t="e">
        <f t="shared" si="226"/>
        <v>#NUM!</v>
      </c>
      <c r="G898" s="35">
        <f t="shared" si="226"/>
        <v>35.875154576984642</v>
      </c>
      <c r="H898" s="35">
        <f t="shared" si="226"/>
        <v>43.482308757586807</v>
      </c>
      <c r="I898" s="35">
        <f t="shared" si="226"/>
        <v>44.858818274592167</v>
      </c>
      <c r="J898" s="33"/>
    </row>
    <row r="899" spans="1:10" s="1" customFormat="1" ht="22.5" x14ac:dyDescent="0.2">
      <c r="A899" s="18">
        <v>0.48</v>
      </c>
      <c r="B899" s="19">
        <f t="shared" si="225"/>
        <v>2.2908676527677727E-2</v>
      </c>
      <c r="C899" s="40" t="e">
        <f t="shared" si="226"/>
        <v>#NUM!</v>
      </c>
      <c r="D899" s="35" t="e">
        <f t="shared" si="226"/>
        <v>#NUM!</v>
      </c>
      <c r="E899" s="35" t="e">
        <f t="shared" si="226"/>
        <v>#NUM!</v>
      </c>
      <c r="F899" s="35" t="e">
        <f t="shared" si="226"/>
        <v>#NUM!</v>
      </c>
      <c r="G899" s="35">
        <f t="shared" si="226"/>
        <v>37.27515457698464</v>
      </c>
      <c r="H899" s="35">
        <f t="shared" si="226"/>
        <v>44.882308757586813</v>
      </c>
      <c r="I899" s="35">
        <f t="shared" si="226"/>
        <v>46.258818274592173</v>
      </c>
      <c r="J899" s="33"/>
    </row>
    <row r="900" spans="1:10" s="1" customFormat="1" ht="22.5" x14ac:dyDescent="0.2">
      <c r="A900" s="18">
        <v>0.49</v>
      </c>
      <c r="B900" s="19">
        <f t="shared" si="225"/>
        <v>2.6915348039269163E-2</v>
      </c>
      <c r="C900" s="40" t="e">
        <f t="shared" si="226"/>
        <v>#NUM!</v>
      </c>
      <c r="D900" s="35" t="e">
        <f t="shared" si="226"/>
        <v>#NUM!</v>
      </c>
      <c r="E900" s="35" t="e">
        <f t="shared" si="226"/>
        <v>#NUM!</v>
      </c>
      <c r="F900" s="35" t="e">
        <f t="shared" si="226"/>
        <v>#NUM!</v>
      </c>
      <c r="G900" s="35">
        <f t="shared" si="226"/>
        <v>38.675154576984639</v>
      </c>
      <c r="H900" s="35">
        <f t="shared" si="226"/>
        <v>46.282308757586819</v>
      </c>
      <c r="I900" s="35">
        <f t="shared" si="226"/>
        <v>47.658818274592178</v>
      </c>
      <c r="J900" s="33"/>
    </row>
    <row r="901" spans="1:10" s="1" customFormat="1" ht="22.5" x14ac:dyDescent="0.2">
      <c r="A901" s="18">
        <v>0.5</v>
      </c>
      <c r="B901" s="19">
        <f t="shared" si="225"/>
        <v>3.1622776601683798E-2</v>
      </c>
      <c r="C901" s="40" t="e">
        <f t="shared" ref="C901:I910" si="227">20*LOG10(MIN(C283/C798,2^bitDepth))</f>
        <v>#NUM!</v>
      </c>
      <c r="D901" s="35" t="e">
        <f t="shared" si="227"/>
        <v>#NUM!</v>
      </c>
      <c r="E901" s="35" t="e">
        <f t="shared" si="227"/>
        <v>#NUM!</v>
      </c>
      <c r="F901" s="35" t="e">
        <f t="shared" si="227"/>
        <v>#NUM!</v>
      </c>
      <c r="G901" s="35">
        <f t="shared" si="227"/>
        <v>40.075154576984644</v>
      </c>
      <c r="H901" s="35">
        <f t="shared" si="227"/>
        <v>47.682308757586817</v>
      </c>
      <c r="I901" s="35">
        <f t="shared" si="227"/>
        <v>49.058818274592177</v>
      </c>
      <c r="J901" s="33"/>
    </row>
    <row r="902" spans="1:10" s="1" customFormat="1" ht="22.5" x14ac:dyDescent="0.2">
      <c r="A902" s="18">
        <v>0.51</v>
      </c>
      <c r="B902" s="19">
        <f t="shared" si="225"/>
        <v>3.715352290971724E-2</v>
      </c>
      <c r="C902" s="40" t="e">
        <f t="shared" si="227"/>
        <v>#NUM!</v>
      </c>
      <c r="D902" s="35" t="e">
        <f t="shared" si="227"/>
        <v>#NUM!</v>
      </c>
      <c r="E902" s="35" t="e">
        <f t="shared" si="227"/>
        <v>#NUM!</v>
      </c>
      <c r="F902" s="35" t="e">
        <f t="shared" si="227"/>
        <v>#NUM!</v>
      </c>
      <c r="G902" s="35">
        <f t="shared" si="227"/>
        <v>41.475154576984636</v>
      </c>
      <c r="H902" s="35">
        <f t="shared" si="227"/>
        <v>49.082308757586816</v>
      </c>
      <c r="I902" s="35">
        <f t="shared" si="227"/>
        <v>50.458818274592176</v>
      </c>
      <c r="J902" s="33"/>
    </row>
    <row r="903" spans="1:10" s="1" customFormat="1" ht="22.5" x14ac:dyDescent="0.2">
      <c r="A903" s="18">
        <v>0.52</v>
      </c>
      <c r="B903" s="19">
        <f t="shared" si="225"/>
        <v>4.3651583224016632E-2</v>
      </c>
      <c r="C903" s="40" t="e">
        <f t="shared" si="227"/>
        <v>#NUM!</v>
      </c>
      <c r="D903" s="35" t="e">
        <f t="shared" si="227"/>
        <v>#NUM!</v>
      </c>
      <c r="E903" s="35" t="e">
        <f t="shared" si="227"/>
        <v>#NUM!</v>
      </c>
      <c r="F903" s="35" t="e">
        <f t="shared" si="227"/>
        <v>#NUM!</v>
      </c>
      <c r="G903" s="35">
        <f t="shared" si="227"/>
        <v>42.875154576984649</v>
      </c>
      <c r="H903" s="35">
        <f t="shared" si="227"/>
        <v>50.482308757586821</v>
      </c>
      <c r="I903" s="35">
        <f t="shared" si="227"/>
        <v>51.848145204168439</v>
      </c>
      <c r="J903" s="33"/>
    </row>
    <row r="904" spans="1:10" s="1" customFormat="1" ht="22.5" x14ac:dyDescent="0.2">
      <c r="A904" s="18">
        <v>0.53</v>
      </c>
      <c r="B904" s="19">
        <f t="shared" si="225"/>
        <v>5.1286138399136497E-2</v>
      </c>
      <c r="C904" s="40" t="e">
        <f t="shared" si="227"/>
        <v>#NUM!</v>
      </c>
      <c r="D904" s="35" t="e">
        <f t="shared" si="227"/>
        <v>#NUM!</v>
      </c>
      <c r="E904" s="35" t="e">
        <f t="shared" si="227"/>
        <v>#NUM!</v>
      </c>
      <c r="F904" s="35" t="e">
        <f t="shared" si="227"/>
        <v>#NUM!</v>
      </c>
      <c r="G904" s="35">
        <f t="shared" si="227"/>
        <v>44.275154576984647</v>
      </c>
      <c r="H904" s="35">
        <f t="shared" si="227"/>
        <v>51.882308757586813</v>
      </c>
      <c r="I904" s="35">
        <f t="shared" si="227"/>
        <v>51.990270132499738</v>
      </c>
      <c r="J904" s="33"/>
    </row>
    <row r="905" spans="1:10" s="1" customFormat="1" ht="22.5" x14ac:dyDescent="0.2">
      <c r="A905" s="18">
        <v>0.54</v>
      </c>
      <c r="B905" s="19">
        <f t="shared" si="225"/>
        <v>6.0255958607435857E-2</v>
      </c>
      <c r="C905" s="40" t="e">
        <f t="shared" si="227"/>
        <v>#NUM!</v>
      </c>
      <c r="D905" s="35" t="e">
        <f t="shared" si="227"/>
        <v>#NUM!</v>
      </c>
      <c r="E905" s="35" t="e">
        <f t="shared" si="227"/>
        <v>#NUM!</v>
      </c>
      <c r="F905" s="35" t="e">
        <f t="shared" si="227"/>
        <v>#NUM!</v>
      </c>
      <c r="G905" s="35">
        <f t="shared" si="227"/>
        <v>45.675154576984653</v>
      </c>
      <c r="H905" s="35">
        <f t="shared" si="227"/>
        <v>53.282308757586819</v>
      </c>
      <c r="I905" s="35">
        <f t="shared" si="227"/>
        <v>52.114187367671164</v>
      </c>
      <c r="J905" s="33"/>
    </row>
    <row r="906" spans="1:10" s="1" customFormat="1" ht="22.5" x14ac:dyDescent="0.2">
      <c r="A906" s="18">
        <v>0.55000000000000004</v>
      </c>
      <c r="B906" s="19">
        <f t="shared" si="225"/>
        <v>7.079457843841383E-2</v>
      </c>
      <c r="C906" s="40" t="e">
        <f t="shared" si="227"/>
        <v>#NUM!</v>
      </c>
      <c r="D906" s="35" t="e">
        <f t="shared" si="227"/>
        <v>#NUM!</v>
      </c>
      <c r="E906" s="35" t="e">
        <f t="shared" si="227"/>
        <v>#NUM!</v>
      </c>
      <c r="F906" s="35" t="e">
        <f t="shared" si="227"/>
        <v>#NUM!</v>
      </c>
      <c r="G906" s="35">
        <f t="shared" si="227"/>
        <v>47.075154576984644</v>
      </c>
      <c r="H906" s="35">
        <f t="shared" si="227"/>
        <v>54.682308757586817</v>
      </c>
      <c r="I906" s="35">
        <f t="shared" si="227"/>
        <v>52.221903429082118</v>
      </c>
      <c r="J906" s="33"/>
    </row>
    <row r="907" spans="1:10" s="1" customFormat="1" ht="22.5" x14ac:dyDescent="0.2">
      <c r="A907" s="18">
        <v>0.56000000000000005</v>
      </c>
      <c r="B907" s="19">
        <f t="shared" si="225"/>
        <v>8.3176377110267249E-2</v>
      </c>
      <c r="C907" s="40" t="e">
        <f t="shared" si="227"/>
        <v>#NUM!</v>
      </c>
      <c r="D907" s="35" t="e">
        <f t="shared" si="227"/>
        <v>#NUM!</v>
      </c>
      <c r="E907" s="35" t="e">
        <f t="shared" si="227"/>
        <v>#NUM!</v>
      </c>
      <c r="F907" s="35" t="e">
        <f t="shared" si="227"/>
        <v>#NUM!</v>
      </c>
      <c r="G907" s="35">
        <f t="shared" si="227"/>
        <v>48.47515457698465</v>
      </c>
      <c r="H907" s="35">
        <f t="shared" si="227"/>
        <v>56.08230875758683</v>
      </c>
      <c r="I907" s="35">
        <f t="shared" si="227"/>
        <v>52.315283327086888</v>
      </c>
      <c r="J907" s="33"/>
    </row>
    <row r="908" spans="1:10" s="1" customFormat="1" ht="22.5" x14ac:dyDescent="0.2">
      <c r="A908" s="18">
        <v>0.56999999999999995</v>
      </c>
      <c r="B908" s="19">
        <f t="shared" si="225"/>
        <v>9.7723722095581E-2</v>
      </c>
      <c r="C908" s="40" t="e">
        <f t="shared" si="227"/>
        <v>#NUM!</v>
      </c>
      <c r="D908" s="35" t="e">
        <f t="shared" si="227"/>
        <v>#NUM!</v>
      </c>
      <c r="E908" s="35" t="e">
        <f t="shared" si="227"/>
        <v>#NUM!</v>
      </c>
      <c r="F908" s="35" t="e">
        <f t="shared" si="227"/>
        <v>#NUM!</v>
      </c>
      <c r="G908" s="35">
        <f t="shared" si="227"/>
        <v>49.875154576984635</v>
      </c>
      <c r="H908" s="35">
        <f t="shared" si="227"/>
        <v>57.482308757586807</v>
      </c>
      <c r="I908" s="35">
        <f t="shared" si="227"/>
        <v>52.396040316484985</v>
      </c>
      <c r="J908" s="33"/>
    </row>
    <row r="909" spans="1:10" s="1" customFormat="1" ht="22.5" x14ac:dyDescent="0.2">
      <c r="A909" s="18">
        <v>0.57999999999999996</v>
      </c>
      <c r="B909" s="19">
        <f t="shared" si="225"/>
        <v>0.11481536214968832</v>
      </c>
      <c r="C909" s="40" t="e">
        <f t="shared" si="227"/>
        <v>#NUM!</v>
      </c>
      <c r="D909" s="35" t="e">
        <f t="shared" si="227"/>
        <v>#NUM!</v>
      </c>
      <c r="E909" s="35" t="e">
        <f t="shared" si="227"/>
        <v>#NUM!</v>
      </c>
      <c r="F909" s="35" t="e">
        <f t="shared" si="227"/>
        <v>#NUM!</v>
      </c>
      <c r="G909" s="35">
        <f t="shared" si="227"/>
        <v>51.275154576984647</v>
      </c>
      <c r="H909" s="35">
        <f t="shared" si="227"/>
        <v>58.882308757586813</v>
      </c>
      <c r="I909" s="35">
        <f t="shared" si="227"/>
        <v>52.465732079245342</v>
      </c>
      <c r="J909" s="33"/>
    </row>
    <row r="910" spans="1:10" s="1" customFormat="1" ht="22.5" x14ac:dyDescent="0.2">
      <c r="A910" s="18">
        <v>0.59</v>
      </c>
      <c r="B910" s="19">
        <f t="shared" si="225"/>
        <v>0.1348962882591653</v>
      </c>
      <c r="C910" s="40" t="e">
        <f t="shared" si="227"/>
        <v>#NUM!</v>
      </c>
      <c r="D910" s="35" t="e">
        <f t="shared" si="227"/>
        <v>#NUM!</v>
      </c>
      <c r="E910" s="35" t="e">
        <f t="shared" si="227"/>
        <v>#NUM!</v>
      </c>
      <c r="F910" s="35" t="e">
        <f t="shared" si="227"/>
        <v>#NUM!</v>
      </c>
      <c r="G910" s="35">
        <f t="shared" si="227"/>
        <v>52.675154576984639</v>
      </c>
      <c r="H910" s="35">
        <f t="shared" si="227"/>
        <v>60.282308757586812</v>
      </c>
      <c r="I910" s="35">
        <f t="shared" si="227"/>
        <v>52.525762099443902</v>
      </c>
      <c r="J910" s="33"/>
    </row>
    <row r="911" spans="1:10" s="1" customFormat="1" ht="22.5" x14ac:dyDescent="0.2">
      <c r="A911" s="18">
        <v>0.6</v>
      </c>
      <c r="B911" s="19">
        <f t="shared" si="225"/>
        <v>0.15848931924611148</v>
      </c>
      <c r="C911" s="40" t="e">
        <f t="shared" ref="C911:I920" si="228">20*LOG10(MIN(C293/C808,2^bitDepth))</f>
        <v>#NUM!</v>
      </c>
      <c r="D911" s="35" t="e">
        <f t="shared" si="228"/>
        <v>#NUM!</v>
      </c>
      <c r="E911" s="35" t="e">
        <f t="shared" si="228"/>
        <v>#NUM!</v>
      </c>
      <c r="F911" s="35" t="e">
        <f t="shared" si="228"/>
        <v>#NUM!</v>
      </c>
      <c r="G911" s="35">
        <f t="shared" si="228"/>
        <v>54.075154576984652</v>
      </c>
      <c r="H911" s="35">
        <f t="shared" si="228"/>
        <v>61.682308757586817</v>
      </c>
      <c r="I911" s="35">
        <f t="shared" si="228"/>
        <v>52.577384983811015</v>
      </c>
      <c r="J911" s="33"/>
    </row>
    <row r="912" spans="1:10" s="1" customFormat="1" ht="22.5" x14ac:dyDescent="0.2">
      <c r="A912" s="18">
        <v>0.61</v>
      </c>
      <c r="B912" s="19">
        <f t="shared" si="225"/>
        <v>0.18620871366628677</v>
      </c>
      <c r="C912" s="40" t="e">
        <f t="shared" si="228"/>
        <v>#NUM!</v>
      </c>
      <c r="D912" s="35" t="e">
        <f t="shared" si="228"/>
        <v>#NUM!</v>
      </c>
      <c r="E912" s="35" t="e">
        <f t="shared" si="228"/>
        <v>#NUM!</v>
      </c>
      <c r="F912" s="35" t="e">
        <f t="shared" si="228"/>
        <v>#NUM!</v>
      </c>
      <c r="G912" s="35">
        <f t="shared" si="228"/>
        <v>55.47515457698465</v>
      </c>
      <c r="H912" s="35">
        <f t="shared" si="228"/>
        <v>63.082308757586816</v>
      </c>
      <c r="I912" s="35">
        <f t="shared" si="228"/>
        <v>52.621714578075405</v>
      </c>
      <c r="J912" s="33"/>
    </row>
    <row r="913" spans="1:10" s="1" customFormat="1" ht="22.5" x14ac:dyDescent="0.2">
      <c r="A913" s="18">
        <v>0.62</v>
      </c>
      <c r="B913" s="19">
        <f t="shared" si="225"/>
        <v>0.21877616239495551</v>
      </c>
      <c r="C913" s="40" t="e">
        <f t="shared" si="228"/>
        <v>#NUM!</v>
      </c>
      <c r="D913" s="35" t="e">
        <f t="shared" si="228"/>
        <v>#NUM!</v>
      </c>
      <c r="E913" s="35" t="e">
        <f t="shared" si="228"/>
        <v>#NUM!</v>
      </c>
      <c r="F913" s="35" t="e">
        <f t="shared" si="228"/>
        <v>#NUM!</v>
      </c>
      <c r="G913" s="35">
        <f t="shared" si="228"/>
        <v>56.875154576984656</v>
      </c>
      <c r="H913" s="35">
        <f t="shared" si="228"/>
        <v>63.262664892870774</v>
      </c>
      <c r="I913" s="35">
        <f t="shared" si="228"/>
        <v>52.659733886128812</v>
      </c>
      <c r="J913" s="33"/>
    </row>
    <row r="914" spans="1:10" s="1" customFormat="1" ht="22.5" x14ac:dyDescent="0.2">
      <c r="A914" s="18">
        <v>0.63</v>
      </c>
      <c r="B914" s="19">
        <f t="shared" si="225"/>
        <v>0.2570395782768865</v>
      </c>
      <c r="C914" s="40" t="e">
        <f t="shared" si="228"/>
        <v>#NUM!</v>
      </c>
      <c r="D914" s="35" t="e">
        <f t="shared" si="228"/>
        <v>#NUM!</v>
      </c>
      <c r="E914" s="35" t="e">
        <f t="shared" si="228"/>
        <v>#NUM!</v>
      </c>
      <c r="F914" s="35" t="e">
        <f t="shared" si="228"/>
        <v>#NUM!</v>
      </c>
      <c r="G914" s="35">
        <f t="shared" si="228"/>
        <v>58.275154576984647</v>
      </c>
      <c r="H914" s="35">
        <f t="shared" si="228"/>
        <v>63.339267142387712</v>
      </c>
      <c r="I914" s="35">
        <f t="shared" si="228"/>
        <v>52.692305979869744</v>
      </c>
      <c r="J914" s="33"/>
    </row>
    <row r="915" spans="1:10" s="1" customFormat="1" ht="22.5" x14ac:dyDescent="0.2">
      <c r="A915" s="18">
        <v>0.64</v>
      </c>
      <c r="B915" s="19">
        <f t="shared" ref="B915:B951" si="229">EsMin*(EsMax/EsMin)^$A915</f>
        <v>0.3019951720402016</v>
      </c>
      <c r="C915" s="40" t="e">
        <f t="shared" si="228"/>
        <v>#NUM!</v>
      </c>
      <c r="D915" s="35" t="e">
        <f t="shared" si="228"/>
        <v>#NUM!</v>
      </c>
      <c r="E915" s="35" t="e">
        <f t="shared" si="228"/>
        <v>#NUM!</v>
      </c>
      <c r="F915" s="35" t="e">
        <f t="shared" si="228"/>
        <v>#NUM!</v>
      </c>
      <c r="G915" s="35">
        <f t="shared" si="228"/>
        <v>59.675154576984639</v>
      </c>
      <c r="H915" s="35">
        <f t="shared" si="228"/>
        <v>63.405451301163744</v>
      </c>
      <c r="I915" s="35">
        <f t="shared" si="228"/>
        <v>52.720185267463009</v>
      </c>
      <c r="J915" s="33"/>
    </row>
    <row r="916" spans="1:10" s="1" customFormat="1" ht="22.5" x14ac:dyDescent="0.2">
      <c r="A916" s="18">
        <v>0.65</v>
      </c>
      <c r="B916" s="19">
        <f t="shared" si="229"/>
        <v>0.3548133892335758</v>
      </c>
      <c r="C916" s="40" t="e">
        <f t="shared" si="228"/>
        <v>#NUM!</v>
      </c>
      <c r="D916" s="35" t="e">
        <f t="shared" si="228"/>
        <v>#NUM!</v>
      </c>
      <c r="E916" s="35" t="e">
        <f t="shared" si="228"/>
        <v>#NUM!</v>
      </c>
      <c r="F916" s="35" t="e">
        <f t="shared" si="228"/>
        <v>#NUM!</v>
      </c>
      <c r="G916" s="35">
        <f t="shared" si="228"/>
        <v>61.075154576984652</v>
      </c>
      <c r="H916" s="35">
        <f t="shared" si="228"/>
        <v>63.462517934774695</v>
      </c>
      <c r="I916" s="35">
        <f t="shared" si="228"/>
        <v>52.744028651504841</v>
      </c>
      <c r="J916" s="33"/>
    </row>
    <row r="917" spans="1:10" s="1" customFormat="1" ht="22.5" x14ac:dyDescent="0.2">
      <c r="A917" s="18">
        <v>0.66</v>
      </c>
      <c r="B917" s="19">
        <f t="shared" si="229"/>
        <v>0.41686938347033553</v>
      </c>
      <c r="C917" s="40" t="e">
        <f t="shared" si="228"/>
        <v>#NUM!</v>
      </c>
      <c r="D917" s="35" t="e">
        <f t="shared" si="228"/>
        <v>#NUM!</v>
      </c>
      <c r="E917" s="35" t="e">
        <f t="shared" si="228"/>
        <v>#NUM!</v>
      </c>
      <c r="F917" s="35" t="e">
        <f t="shared" si="228"/>
        <v>#NUM!</v>
      </c>
      <c r="G917" s="35">
        <f t="shared" si="228"/>
        <v>62.47515457698465</v>
      </c>
      <c r="H917" s="35">
        <f t="shared" si="228"/>
        <v>63.511635410032675</v>
      </c>
      <c r="I917" s="35">
        <f t="shared" si="228"/>
        <v>52.764406248625747</v>
      </c>
      <c r="J917" s="33"/>
    </row>
    <row r="918" spans="1:10" s="1" customFormat="1" ht="22.5" x14ac:dyDescent="0.2">
      <c r="A918" s="18">
        <v>0.67</v>
      </c>
      <c r="B918" s="19">
        <f t="shared" si="229"/>
        <v>0.48977881936844692</v>
      </c>
      <c r="C918" s="40" t="e">
        <f t="shared" si="228"/>
        <v>#NUM!</v>
      </c>
      <c r="D918" s="35" t="e">
        <f t="shared" si="228"/>
        <v>#NUM!</v>
      </c>
      <c r="E918" s="35" t="e">
        <f t="shared" si="228"/>
        <v>#NUM!</v>
      </c>
      <c r="F918" s="35" t="e">
        <f t="shared" si="228"/>
        <v>#NUM!</v>
      </c>
      <c r="G918" s="35">
        <f t="shared" si="228"/>
        <v>63.875154576984656</v>
      </c>
      <c r="H918" s="35">
        <f t="shared" si="228"/>
        <v>63.553845309010441</v>
      </c>
      <c r="I918" s="35">
        <f t="shared" si="228"/>
        <v>52.781811456096442</v>
      </c>
      <c r="J918" s="33"/>
    </row>
    <row r="919" spans="1:10" s="1" customFormat="1" ht="22.5" x14ac:dyDescent="0.2">
      <c r="A919" s="18">
        <v>0.68</v>
      </c>
      <c r="B919" s="19">
        <f t="shared" si="229"/>
        <v>0.57543993733715737</v>
      </c>
      <c r="C919" s="40" t="e">
        <f t="shared" si="228"/>
        <v>#NUM!</v>
      </c>
      <c r="D919" s="35" t="e">
        <f t="shared" si="228"/>
        <v>#NUM!</v>
      </c>
      <c r="E919" s="35" t="e">
        <f t="shared" si="228"/>
        <v>#NUM!</v>
      </c>
      <c r="F919" s="35" t="e">
        <f t="shared" si="228"/>
        <v>#NUM!</v>
      </c>
      <c r="G919" s="35">
        <f t="shared" si="228"/>
        <v>65.275154576984647</v>
      </c>
      <c r="H919" s="35">
        <f t="shared" si="228"/>
        <v>63.590070058189198</v>
      </c>
      <c r="I919" s="35">
        <f t="shared" si="228"/>
        <v>52.79667024003156</v>
      </c>
      <c r="J919" s="33"/>
    </row>
    <row r="920" spans="1:10" s="1" customFormat="1" ht="22.5" x14ac:dyDescent="0.2">
      <c r="A920" s="18">
        <v>0.69</v>
      </c>
      <c r="B920" s="19">
        <f t="shared" si="229"/>
        <v>0.67608297539198181</v>
      </c>
      <c r="C920" s="40" t="e">
        <f t="shared" si="228"/>
        <v>#NUM!</v>
      </c>
      <c r="D920" s="35" t="e">
        <f t="shared" si="228"/>
        <v>#NUM!</v>
      </c>
      <c r="E920" s="35" t="e">
        <f t="shared" si="228"/>
        <v>#NUM!</v>
      </c>
      <c r="F920" s="35" t="e">
        <f t="shared" si="228"/>
        <v>#NUM!</v>
      </c>
      <c r="G920" s="35">
        <f t="shared" si="228"/>
        <v>66.675154576984639</v>
      </c>
      <c r="H920" s="35">
        <f t="shared" si="228"/>
        <v>63.621121912017166</v>
      </c>
      <c r="I920" s="35">
        <f t="shared" si="228"/>
        <v>52.809349586615838</v>
      </c>
      <c r="J920" s="33"/>
    </row>
    <row r="921" spans="1:10" s="1" customFormat="1" ht="22.5" x14ac:dyDescent="0.2">
      <c r="A921" s="18">
        <v>0.7</v>
      </c>
      <c r="B921" s="19">
        <f t="shared" si="229"/>
        <v>0.79432823472428116</v>
      </c>
      <c r="C921" s="40" t="e">
        <f t="shared" ref="C921:I930" si="230">20*LOG10(MIN(C303/C818,2^bitDepth))</f>
        <v>#NUM!</v>
      </c>
      <c r="D921" s="35" t="e">
        <f t="shared" si="230"/>
        <v>#NUM!</v>
      </c>
      <c r="E921" s="35" t="e">
        <f t="shared" si="230"/>
        <v>#NUM!</v>
      </c>
      <c r="F921" s="35" t="e">
        <f t="shared" si="230"/>
        <v>#NUM!</v>
      </c>
      <c r="G921" s="35">
        <f t="shared" si="230"/>
        <v>68.07515457698463</v>
      </c>
      <c r="H921" s="35">
        <f t="shared" si="230"/>
        <v>63.647712609353945</v>
      </c>
      <c r="I921" s="35">
        <f t="shared" si="230"/>
        <v>52.82016510595723</v>
      </c>
      <c r="J921" s="33"/>
    </row>
    <row r="922" spans="1:10" s="1" customFormat="1" ht="22.5" x14ac:dyDescent="0.2">
      <c r="A922" s="18">
        <v>0.71</v>
      </c>
      <c r="B922" s="19">
        <f t="shared" si="229"/>
        <v>0.93325430079699156</v>
      </c>
      <c r="C922" s="40" t="e">
        <f t="shared" si="230"/>
        <v>#NUM!</v>
      </c>
      <c r="D922" s="35" t="e">
        <f t="shared" si="230"/>
        <v>#NUM!</v>
      </c>
      <c r="E922" s="35" t="e">
        <f t="shared" si="230"/>
        <v>#NUM!</v>
      </c>
      <c r="F922" s="35" t="e">
        <f t="shared" si="230"/>
        <v>#NUM!</v>
      </c>
      <c r="G922" s="35">
        <f t="shared" si="230"/>
        <v>69.47515457698465</v>
      </c>
      <c r="H922" s="35">
        <f t="shared" si="230"/>
        <v>63.670463187668886</v>
      </c>
      <c r="I922" s="35">
        <f t="shared" si="230"/>
        <v>52.829387811339785</v>
      </c>
      <c r="J922" s="33"/>
    </row>
    <row r="923" spans="1:10" s="1" customFormat="1" ht="22.5" x14ac:dyDescent="0.2">
      <c r="A923" s="18">
        <v>0.72</v>
      </c>
      <c r="B923" s="19">
        <f t="shared" si="229"/>
        <v>1.0964781961431849</v>
      </c>
      <c r="C923" s="40" t="e">
        <f t="shared" si="230"/>
        <v>#NUM!</v>
      </c>
      <c r="D923" s="35" t="e">
        <f t="shared" si="230"/>
        <v>#NUM!</v>
      </c>
      <c r="E923" s="35" t="e">
        <f t="shared" si="230"/>
        <v>#NUM!</v>
      </c>
      <c r="F923" s="35" t="e">
        <f t="shared" si="230"/>
        <v>#NUM!</v>
      </c>
      <c r="G923" s="35">
        <f t="shared" si="230"/>
        <v>69.611736231898661</v>
      </c>
      <c r="H923" s="35">
        <f t="shared" si="230"/>
        <v>63.689913584337106</v>
      </c>
      <c r="I923" s="35">
        <f t="shared" si="230"/>
        <v>52.837250118158877</v>
      </c>
      <c r="J923" s="33"/>
    </row>
    <row r="924" spans="1:10" s="1" customFormat="1" ht="22.5" x14ac:dyDescent="0.2">
      <c r="A924" s="18">
        <v>0.73</v>
      </c>
      <c r="B924" s="19">
        <f t="shared" si="229"/>
        <v>1.2882495516931352</v>
      </c>
      <c r="C924" s="40" t="e">
        <f t="shared" si="230"/>
        <v>#NUM!</v>
      </c>
      <c r="D924" s="35" t="e">
        <f t="shared" si="230"/>
        <v>#NUM!</v>
      </c>
      <c r="E924" s="35" t="e">
        <f t="shared" si="230"/>
        <v>#NUM!</v>
      </c>
      <c r="F924" s="35" t="e">
        <f t="shared" si="230"/>
        <v>#NUM!</v>
      </c>
      <c r="G924" s="35">
        <f t="shared" si="230"/>
        <v>69.625037917639148</v>
      </c>
      <c r="H924" s="35">
        <f t="shared" si="230"/>
        <v>63.706531773581965</v>
      </c>
      <c r="I924" s="35">
        <f t="shared" si="230"/>
        <v>52.843951119561503</v>
      </c>
      <c r="J924" s="33"/>
    </row>
    <row r="925" spans="1:10" s="1" customFormat="1" ht="22.5" x14ac:dyDescent="0.2">
      <c r="A925" s="18">
        <v>0.74</v>
      </c>
      <c r="B925" s="19">
        <f t="shared" si="229"/>
        <v>1.5135612484362084</v>
      </c>
      <c r="C925" s="40" t="e">
        <f t="shared" si="230"/>
        <v>#NUM!</v>
      </c>
      <c r="D925" s="35" t="e">
        <f t="shared" si="230"/>
        <v>#NUM!</v>
      </c>
      <c r="E925" s="35" t="e">
        <f t="shared" si="230"/>
        <v>#NUM!</v>
      </c>
      <c r="F925" s="35" t="e">
        <f t="shared" si="230"/>
        <v>#NUM!</v>
      </c>
      <c r="G925" s="35">
        <f t="shared" si="230"/>
        <v>69.636388404580686</v>
      </c>
      <c r="H925" s="35">
        <f t="shared" si="230"/>
        <v>63.720722281883539</v>
      </c>
      <c r="I925" s="35">
        <f t="shared" si="230"/>
        <v>52.849661202166516</v>
      </c>
      <c r="J925" s="33"/>
    </row>
    <row r="926" spans="1:10" s="1" customFormat="1" ht="22.5" x14ac:dyDescent="0.2">
      <c r="A926" s="18">
        <v>0.75</v>
      </c>
      <c r="B926" s="19">
        <f t="shared" si="229"/>
        <v>1.7782794100389221</v>
      </c>
      <c r="C926" s="40" t="e">
        <f t="shared" si="230"/>
        <v>#NUM!</v>
      </c>
      <c r="D926" s="35" t="e">
        <f t="shared" si="230"/>
        <v>#NUM!</v>
      </c>
      <c r="E926" s="35" t="e">
        <f t="shared" si="230"/>
        <v>#NUM!</v>
      </c>
      <c r="F926" s="35" t="e">
        <f t="shared" si="230"/>
        <v>#NUM!</v>
      </c>
      <c r="G926" s="35">
        <f t="shared" si="230"/>
        <v>69.646070288186777</v>
      </c>
      <c r="H926" s="35">
        <f t="shared" si="230"/>
        <v>63.732833996424048</v>
      </c>
      <c r="I926" s="35">
        <f t="shared" si="230"/>
        <v>52.854526067090958</v>
      </c>
      <c r="J926" s="33"/>
    </row>
    <row r="927" spans="1:10" s="1" customFormat="1" ht="22.5" x14ac:dyDescent="0.2">
      <c r="A927" s="18">
        <v>0.76</v>
      </c>
      <c r="B927" s="19">
        <f t="shared" si="229"/>
        <v>2.089296130854041</v>
      </c>
      <c r="C927" s="40" t="e">
        <f t="shared" si="230"/>
        <v>#NUM!</v>
      </c>
      <c r="D927" s="35" t="e">
        <f t="shared" si="230"/>
        <v>#NUM!</v>
      </c>
      <c r="E927" s="35" t="e">
        <f t="shared" si="230"/>
        <v>#NUM!</v>
      </c>
      <c r="F927" s="35" t="e">
        <f t="shared" si="230"/>
        <v>#NUM!</v>
      </c>
      <c r="G927" s="35">
        <f t="shared" si="230"/>
        <v>69.65432622359171</v>
      </c>
      <c r="H927" s="35">
        <f t="shared" si="230"/>
        <v>63.743167233729437</v>
      </c>
      <c r="I927" s="35">
        <f t="shared" si="230"/>
        <v>52.858670220315354</v>
      </c>
      <c r="J927" s="33"/>
    </row>
    <row r="928" spans="1:10" s="1" customFormat="1" ht="22.5" x14ac:dyDescent="0.2">
      <c r="A928" s="18">
        <v>0.77</v>
      </c>
      <c r="B928" s="19">
        <f t="shared" si="229"/>
        <v>2.4547089156850306</v>
      </c>
      <c r="C928" s="40" t="e">
        <f t="shared" si="230"/>
        <v>#NUM!</v>
      </c>
      <c r="D928" s="35" t="e">
        <f t="shared" si="230"/>
        <v>#NUM!</v>
      </c>
      <c r="E928" s="35" t="e">
        <f t="shared" si="230"/>
        <v>#NUM!</v>
      </c>
      <c r="F928" s="35" t="e">
        <f t="shared" si="230"/>
        <v>#NUM!</v>
      </c>
      <c r="G928" s="35">
        <f t="shared" si="230"/>
        <v>69.661364299936167</v>
      </c>
      <c r="H928" s="35">
        <f t="shared" si="230"/>
        <v>63.751980072661674</v>
      </c>
      <c r="I928" s="35">
        <f t="shared" si="230"/>
        <v>52.862199993273926</v>
      </c>
      <c r="J928" s="33"/>
    </row>
    <row r="929" spans="1:10" s="1" customFormat="1" ht="22.5" x14ac:dyDescent="0.2">
      <c r="A929" s="18">
        <v>0.78</v>
      </c>
      <c r="B929" s="19">
        <f t="shared" si="229"/>
        <v>2.8840315031266091</v>
      </c>
      <c r="C929" s="40" t="e">
        <f t="shared" si="230"/>
        <v>#NUM!</v>
      </c>
      <c r="D929" s="35" t="e">
        <f t="shared" si="230"/>
        <v>#NUM!</v>
      </c>
      <c r="E929" s="35" t="e">
        <f t="shared" si="230"/>
        <v>#NUM!</v>
      </c>
      <c r="F929" s="35" t="e">
        <f t="shared" si="230"/>
        <v>#NUM!</v>
      </c>
      <c r="G929" s="35">
        <f t="shared" si="230"/>
        <v>69.667362766447013</v>
      </c>
      <c r="H929" s="35">
        <f t="shared" si="230"/>
        <v>63.759493980675089</v>
      </c>
      <c r="I929" s="35">
        <f t="shared" si="230"/>
        <v>52.865206150253982</v>
      </c>
      <c r="J929" s="33"/>
    </row>
    <row r="930" spans="1:10" s="1" customFormat="1" ht="22.5" x14ac:dyDescent="0.2">
      <c r="A930" s="18">
        <v>0.79</v>
      </c>
      <c r="B930" s="19">
        <f t="shared" si="229"/>
        <v>3.3884415613920273</v>
      </c>
      <c r="C930" s="40" t="e">
        <f t="shared" si="230"/>
        <v>#NUM!</v>
      </c>
      <c r="D930" s="35" t="e">
        <f t="shared" si="230"/>
        <v>#NUM!</v>
      </c>
      <c r="E930" s="35" t="e">
        <f t="shared" si="230"/>
        <v>#NUM!</v>
      </c>
      <c r="F930" s="35" t="e">
        <f t="shared" si="230"/>
        <v>#NUM!</v>
      </c>
      <c r="G930" s="35">
        <f t="shared" si="230"/>
        <v>69.672474167053167</v>
      </c>
      <c r="H930" s="35">
        <f t="shared" si="230"/>
        <v>63.765898777709538</v>
      </c>
      <c r="I930" s="35">
        <f t="shared" si="230"/>
        <v>52.867766134300986</v>
      </c>
      <c r="J930" s="33"/>
    </row>
    <row r="931" spans="1:10" s="1" customFormat="1" ht="22.5" x14ac:dyDescent="0.2">
      <c r="A931" s="18">
        <v>0.8</v>
      </c>
      <c r="B931" s="19">
        <f t="shared" si="229"/>
        <v>3.9810717055349789</v>
      </c>
      <c r="C931" s="40" t="e">
        <f t="shared" ref="C931:I940" si="231">20*LOG10(MIN(C313/C828,2^bitDepth))</f>
        <v>#NUM!</v>
      </c>
      <c r="D931" s="35" t="e">
        <f t="shared" si="231"/>
        <v>#NUM!</v>
      </c>
      <c r="E931" s="35" t="e">
        <f t="shared" si="231"/>
        <v>#NUM!</v>
      </c>
      <c r="F931" s="35" t="e">
        <f t="shared" si="231"/>
        <v>#NUM!</v>
      </c>
      <c r="G931" s="35">
        <f t="shared" si="231"/>
        <v>69.67682894202818</v>
      </c>
      <c r="H931" s="35">
        <f t="shared" si="231"/>
        <v>63.771356990695452</v>
      </c>
      <c r="I931" s="35">
        <f t="shared" si="231"/>
        <v>52.869945998244752</v>
      </c>
      <c r="J931" s="33"/>
    </row>
    <row r="932" spans="1:10" s="1" customFormat="1" ht="22.5" x14ac:dyDescent="0.2">
      <c r="A932" s="18">
        <v>0.81</v>
      </c>
      <c r="B932" s="19">
        <f t="shared" si="229"/>
        <v>4.6773514128719871</v>
      </c>
      <c r="C932" s="40" t="e">
        <f t="shared" si="231"/>
        <v>#NUM!</v>
      </c>
      <c r="D932" s="35" t="e">
        <f t="shared" si="231"/>
        <v>#NUM!</v>
      </c>
      <c r="E932" s="35" t="e">
        <f t="shared" si="231"/>
        <v>#NUM!</v>
      </c>
      <c r="F932" s="35" t="e">
        <f t="shared" si="231"/>
        <v>#NUM!</v>
      </c>
      <c r="G932" s="35">
        <f t="shared" si="231"/>
        <v>69.680538554090703</v>
      </c>
      <c r="H932" s="35">
        <f t="shared" si="231"/>
        <v>63.776007655347904</v>
      </c>
      <c r="I932" s="35">
        <f t="shared" si="231"/>
        <v>52.871802062451039</v>
      </c>
      <c r="J932" s="33"/>
    </row>
    <row r="933" spans="1:10" s="1" customFormat="1" ht="22.5" x14ac:dyDescent="0.2">
      <c r="A933" s="18">
        <v>0.82</v>
      </c>
      <c r="B933" s="19">
        <f t="shared" si="229"/>
        <v>5.4954087385762476</v>
      </c>
      <c r="C933" s="40" t="e">
        <f t="shared" si="231"/>
        <v>#NUM!</v>
      </c>
      <c r="D933" s="35" t="e">
        <f t="shared" si="231"/>
        <v>#NUM!</v>
      </c>
      <c r="E933" s="35" t="e">
        <f t="shared" si="231"/>
        <v>#NUM!</v>
      </c>
      <c r="F933" s="35" t="e">
        <f t="shared" si="231"/>
        <v>#NUM!</v>
      </c>
      <c r="G933" s="35">
        <f t="shared" si="231"/>
        <v>69.683698193569995</v>
      </c>
      <c r="H933" s="35">
        <f t="shared" si="231"/>
        <v>63.779969622248174</v>
      </c>
      <c r="I933" s="35">
        <f t="shared" si="231"/>
        <v>52.873382336126937</v>
      </c>
      <c r="J933" s="33"/>
    </row>
    <row r="934" spans="1:10" s="1" customFormat="1" ht="22.5" x14ac:dyDescent="0.2">
      <c r="A934" s="18">
        <v>0.83</v>
      </c>
      <c r="B934" s="19">
        <f t="shared" si="229"/>
        <v>6.4565422903465528</v>
      </c>
      <c r="C934" s="40" t="e">
        <f t="shared" si="231"/>
        <v>#NUM!</v>
      </c>
      <c r="D934" s="35" t="e">
        <f t="shared" si="231"/>
        <v>#NUM!</v>
      </c>
      <c r="E934" s="35" t="e">
        <f t="shared" si="231"/>
        <v>#NUM!</v>
      </c>
      <c r="F934" s="35" t="e">
        <f t="shared" si="231"/>
        <v>#NUM!</v>
      </c>
      <c r="G934" s="35">
        <f t="shared" si="231"/>
        <v>69.686389113378908</v>
      </c>
      <c r="H934" s="35">
        <f t="shared" si="231"/>
        <v>63.783344422302292</v>
      </c>
      <c r="I934" s="35">
        <f t="shared" si="231"/>
        <v>52.874727734566271</v>
      </c>
      <c r="J934" s="33"/>
    </row>
    <row r="935" spans="1:10" s="1" customFormat="1" ht="22.5" x14ac:dyDescent="0.2">
      <c r="A935" s="18">
        <v>0.84</v>
      </c>
      <c r="B935" s="19">
        <f t="shared" si="229"/>
        <v>7.5857757502918428</v>
      </c>
      <c r="C935" s="40" t="e">
        <f t="shared" si="231"/>
        <v>#NUM!</v>
      </c>
      <c r="D935" s="35" t="e">
        <f t="shared" si="231"/>
        <v>#NUM!</v>
      </c>
      <c r="E935" s="35" t="e">
        <f t="shared" si="231"/>
        <v>#NUM!</v>
      </c>
      <c r="F935" s="35" t="e">
        <f t="shared" si="231"/>
        <v>#NUM!</v>
      </c>
      <c r="G935" s="35">
        <f t="shared" si="231"/>
        <v>69.68868064014562</v>
      </c>
      <c r="H935" s="35">
        <f t="shared" si="231"/>
        <v>63.786218743374505</v>
      </c>
      <c r="I935" s="35">
        <f t="shared" si="231"/>
        <v>52.875873120661446</v>
      </c>
      <c r="J935" s="33"/>
    </row>
    <row r="936" spans="1:10" s="1" customFormat="1" ht="22.5" x14ac:dyDescent="0.2">
      <c r="A936" s="18">
        <v>0.85</v>
      </c>
      <c r="B936" s="19">
        <f t="shared" si="229"/>
        <v>8.9125093813374558</v>
      </c>
      <c r="C936" s="40" t="e">
        <f t="shared" si="231"/>
        <v>#NUM!</v>
      </c>
      <c r="D936" s="35" t="e">
        <f t="shared" si="231"/>
        <v>#NUM!</v>
      </c>
      <c r="E936" s="35" t="e">
        <f t="shared" si="231"/>
        <v>#NUM!</v>
      </c>
      <c r="F936" s="35" t="e">
        <f t="shared" si="231"/>
        <v>#NUM!</v>
      </c>
      <c r="G936" s="35">
        <f t="shared" si="231"/>
        <v>69.690631903292584</v>
      </c>
      <c r="H936" s="35">
        <f t="shared" si="231"/>
        <v>63.788666565831335</v>
      </c>
      <c r="I936" s="35">
        <f t="shared" si="231"/>
        <v>52.876848195348472</v>
      </c>
      <c r="J936" s="33"/>
    </row>
    <row r="937" spans="1:10" s="1" customFormat="1" ht="22.5" x14ac:dyDescent="0.2">
      <c r="A937" s="18">
        <v>0.86</v>
      </c>
      <c r="B937" s="19">
        <f t="shared" si="229"/>
        <v>10.471285480509009</v>
      </c>
      <c r="C937" s="40" t="e">
        <f t="shared" si="231"/>
        <v>#NUM!</v>
      </c>
      <c r="D937" s="35" t="e">
        <f t="shared" si="231"/>
        <v>#NUM!</v>
      </c>
      <c r="E937" s="35" t="e">
        <f t="shared" si="231"/>
        <v>#NUM!</v>
      </c>
      <c r="F937" s="35" t="e">
        <f t="shared" si="231"/>
        <v>#NUM!</v>
      </c>
      <c r="G937" s="35">
        <f t="shared" si="231"/>
        <v>69.69229331935172</v>
      </c>
      <c r="H937" s="35">
        <f t="shared" si="231"/>
        <v>63.790751000325983</v>
      </c>
      <c r="I937" s="35">
        <f t="shared" si="231"/>
        <v>52.877678258386219</v>
      </c>
      <c r="J937" s="33"/>
    </row>
    <row r="938" spans="1:10" s="1" customFormat="1" ht="22.5" x14ac:dyDescent="0.2">
      <c r="A938" s="18">
        <v>0.87</v>
      </c>
      <c r="B938" s="19">
        <f t="shared" si="229"/>
        <v>12.302687708123822</v>
      </c>
      <c r="C938" s="40" t="e">
        <f t="shared" si="231"/>
        <v>#NUM!</v>
      </c>
      <c r="D938" s="35" t="e">
        <f t="shared" si="231"/>
        <v>#NUM!</v>
      </c>
      <c r="E938" s="35" t="e">
        <f t="shared" si="231"/>
        <v>#NUM!</v>
      </c>
      <c r="F938" s="35" t="e">
        <f t="shared" si="231"/>
        <v>#NUM!</v>
      </c>
      <c r="G938" s="35">
        <f t="shared" si="231"/>
        <v>69.693707864519482</v>
      </c>
      <c r="H938" s="35">
        <f t="shared" si="231"/>
        <v>63.792525866695293</v>
      </c>
      <c r="I938" s="35">
        <f t="shared" si="231"/>
        <v>52.878384857981473</v>
      </c>
      <c r="J938" s="33"/>
    </row>
    <row r="939" spans="1:10" s="1" customFormat="1" ht="22.5" x14ac:dyDescent="0.2">
      <c r="A939" s="18">
        <v>0.88</v>
      </c>
      <c r="B939" s="19">
        <f t="shared" si="229"/>
        <v>14.454397707459274</v>
      </c>
      <c r="C939" s="40" t="e">
        <f t="shared" si="231"/>
        <v>#NUM!</v>
      </c>
      <c r="D939" s="35" t="e">
        <f t="shared" si="231"/>
        <v>#NUM!</v>
      </c>
      <c r="E939" s="35" t="e">
        <f t="shared" si="231"/>
        <v>#NUM!</v>
      </c>
      <c r="F939" s="35" t="e">
        <f t="shared" si="231"/>
        <v>#NUM!</v>
      </c>
      <c r="G939" s="35">
        <f t="shared" si="231"/>
        <v>69.694912164469841</v>
      </c>
      <c r="H939" s="35">
        <f t="shared" si="231"/>
        <v>63.794037048520181</v>
      </c>
      <c r="I939" s="35">
        <f t="shared" si="231"/>
        <v>52.878986345231944</v>
      </c>
      <c r="J939" s="33"/>
    </row>
    <row r="940" spans="1:10" s="1" customFormat="1" ht="22.5" x14ac:dyDescent="0.2">
      <c r="A940" s="18">
        <v>0.89</v>
      </c>
      <c r="B940" s="19">
        <f t="shared" si="229"/>
        <v>16.982436524617459</v>
      </c>
      <c r="C940" s="40" t="e">
        <f t="shared" si="231"/>
        <v>#NUM!</v>
      </c>
      <c r="D940" s="35" t="e">
        <f t="shared" si="231"/>
        <v>#NUM!</v>
      </c>
      <c r="E940" s="35" t="e">
        <f t="shared" si="231"/>
        <v>#NUM!</v>
      </c>
      <c r="F940" s="35" t="e">
        <f t="shared" si="231"/>
        <v>#NUM!</v>
      </c>
      <c r="G940" s="35">
        <f t="shared" si="231"/>
        <v>69.695937426802473</v>
      </c>
      <c r="H940" s="35">
        <f t="shared" si="231"/>
        <v>63.795323653833471</v>
      </c>
      <c r="I940" s="35">
        <f t="shared" si="231"/>
        <v>52.879498347138465</v>
      </c>
      <c r="J940" s="33"/>
    </row>
    <row r="941" spans="1:10" s="1" customFormat="1" ht="22.5" x14ac:dyDescent="0.2">
      <c r="A941" s="18">
        <v>0.9</v>
      </c>
      <c r="B941" s="19">
        <f t="shared" si="229"/>
        <v>19.952623149688801</v>
      </c>
      <c r="C941" s="40" t="e">
        <f t="shared" ref="C941:I950" si="232">20*LOG10(MIN(C323/C838,2^bitDepth))</f>
        <v>#NUM!</v>
      </c>
      <c r="D941" s="35" t="e">
        <f t="shared" si="232"/>
        <v>#NUM!</v>
      </c>
      <c r="E941" s="35" t="e">
        <f t="shared" si="232"/>
        <v>#NUM!</v>
      </c>
      <c r="F941" s="35" t="e">
        <f t="shared" si="232"/>
        <v>#NUM!</v>
      </c>
      <c r="G941" s="35">
        <f t="shared" si="232"/>
        <v>69.696810238222241</v>
      </c>
      <c r="H941" s="35">
        <f t="shared" si="232"/>
        <v>63.796419008708781</v>
      </c>
      <c r="I941" s="35">
        <f t="shared" si="232"/>
        <v>52.879934170005228</v>
      </c>
      <c r="J941" s="33"/>
    </row>
    <row r="942" spans="1:10" s="1" customFormat="1" ht="22.5" x14ac:dyDescent="0.2">
      <c r="A942" s="18">
        <v>0.91</v>
      </c>
      <c r="B942" s="19">
        <f t="shared" si="229"/>
        <v>23.442288153199254</v>
      </c>
      <c r="C942" s="40" t="e">
        <f t="shared" si="232"/>
        <v>#NUM!</v>
      </c>
      <c r="D942" s="35" t="e">
        <f t="shared" si="232"/>
        <v>#NUM!</v>
      </c>
      <c r="E942" s="35" t="e">
        <f t="shared" si="232"/>
        <v>#NUM!</v>
      </c>
      <c r="F942" s="35" t="e">
        <f t="shared" si="232"/>
        <v>#NUM!</v>
      </c>
      <c r="G942" s="35">
        <f t="shared" si="232"/>
        <v>69.697553245618366</v>
      </c>
      <c r="H942" s="35">
        <f t="shared" si="232"/>
        <v>63.797351507060995</v>
      </c>
      <c r="I942" s="35">
        <f t="shared" si="232"/>
        <v>52.88030514337045</v>
      </c>
      <c r="J942" s="33"/>
    </row>
    <row r="943" spans="1:10" s="1" customFormat="1" ht="22.5" x14ac:dyDescent="0.2">
      <c r="A943" s="18">
        <v>0.92</v>
      </c>
      <c r="B943" s="19">
        <f t="shared" si="229"/>
        <v>27.542287033381683</v>
      </c>
      <c r="C943" s="40" t="e">
        <f t="shared" si="232"/>
        <v>#NUM!</v>
      </c>
      <c r="D943" s="35" t="e">
        <f t="shared" si="232"/>
        <v>#NUM!</v>
      </c>
      <c r="E943" s="35" t="e">
        <f t="shared" si="232"/>
        <v>#NUM!</v>
      </c>
      <c r="F943" s="35" t="e">
        <f t="shared" si="232"/>
        <v>#NUM!</v>
      </c>
      <c r="G943" s="35">
        <f t="shared" si="232"/>
        <v>69.698185737622595</v>
      </c>
      <c r="H943" s="35">
        <f t="shared" si="232"/>
        <v>63.798145336936869</v>
      </c>
      <c r="I943" s="35">
        <f t="shared" si="232"/>
        <v>52.880620913160492</v>
      </c>
      <c r="J943" s="33"/>
    </row>
    <row r="944" spans="1:10" s="1" customFormat="1" ht="22.5" x14ac:dyDescent="0.2">
      <c r="A944" s="18">
        <v>0.93</v>
      </c>
      <c r="B944" s="19">
        <f t="shared" si="229"/>
        <v>32.359365692962889</v>
      </c>
      <c r="C944" s="40" t="e">
        <f t="shared" si="232"/>
        <v>#NUM!</v>
      </c>
      <c r="D944" s="35" t="e">
        <f t="shared" si="232"/>
        <v>#NUM!</v>
      </c>
      <c r="E944" s="35" t="e">
        <f t="shared" si="232"/>
        <v>#NUM!</v>
      </c>
      <c r="F944" s="35" t="e">
        <f t="shared" si="232"/>
        <v>#NUM!</v>
      </c>
      <c r="G944" s="35">
        <f t="shared" si="232"/>
        <v>69.698724140949921</v>
      </c>
      <c r="H944" s="35">
        <f t="shared" si="232"/>
        <v>63.798821100862213</v>
      </c>
      <c r="I944" s="35">
        <f t="shared" si="232"/>
        <v>52.880889691510191</v>
      </c>
      <c r="J944" s="33"/>
    </row>
    <row r="945" spans="1:13" s="1" customFormat="1" ht="22.5" x14ac:dyDescent="0.2">
      <c r="A945" s="18">
        <v>0.94</v>
      </c>
      <c r="B945" s="19">
        <f t="shared" si="229"/>
        <v>38.018939632056096</v>
      </c>
      <c r="C945" s="40" t="e">
        <f t="shared" si="232"/>
        <v>#NUM!</v>
      </c>
      <c r="D945" s="35" t="e">
        <f t="shared" si="232"/>
        <v>#NUM!</v>
      </c>
      <c r="E945" s="35" t="e">
        <f t="shared" si="232"/>
        <v>#NUM!</v>
      </c>
      <c r="F945" s="35" t="e">
        <f t="shared" si="232"/>
        <v>#NUM!</v>
      </c>
      <c r="G945" s="35">
        <f t="shared" si="232"/>
        <v>69.699182443835682</v>
      </c>
      <c r="H945" s="35">
        <f t="shared" si="232"/>
        <v>63.799396345421009</v>
      </c>
      <c r="I945" s="35">
        <f t="shared" si="232"/>
        <v>52.881118469616183</v>
      </c>
      <c r="J945" s="33"/>
    </row>
    <row r="946" spans="1:13" s="1" customFormat="1" ht="22.5" x14ac:dyDescent="0.2">
      <c r="A946" s="18">
        <v>0.95</v>
      </c>
      <c r="B946" s="19">
        <f t="shared" si="229"/>
        <v>44.668359215096331</v>
      </c>
      <c r="C946" s="40" t="e">
        <f t="shared" si="232"/>
        <v>#NUM!</v>
      </c>
      <c r="D946" s="35" t="e">
        <f t="shared" si="232"/>
        <v>#NUM!</v>
      </c>
      <c r="E946" s="35" t="e">
        <f t="shared" si="232"/>
        <v>#NUM!</v>
      </c>
      <c r="F946" s="35" t="e">
        <f t="shared" si="232"/>
        <v>#NUM!</v>
      </c>
      <c r="G946" s="35">
        <f t="shared" si="232"/>
        <v>69.699572557152123</v>
      </c>
      <c r="H946" s="35">
        <f t="shared" si="232"/>
        <v>63.799886013145795</v>
      </c>
      <c r="I946" s="35">
        <f t="shared" si="232"/>
        <v>52.88131319906504</v>
      </c>
      <c r="J946" s="33"/>
    </row>
    <row r="947" spans="1:13" s="1" customFormat="1" ht="22.5" x14ac:dyDescent="0.2">
      <c r="A947" s="18">
        <v>0.96</v>
      </c>
      <c r="B947" s="19">
        <f t="shared" si="229"/>
        <v>52.48074602497725</v>
      </c>
      <c r="C947" s="40" t="e">
        <f t="shared" si="232"/>
        <v>#NUM!</v>
      </c>
      <c r="D947" s="35" t="e">
        <f t="shared" si="232"/>
        <v>#NUM!</v>
      </c>
      <c r="E947" s="35" t="e">
        <f t="shared" si="232"/>
        <v>#NUM!</v>
      </c>
      <c r="F947" s="35" t="e">
        <f t="shared" si="232"/>
        <v>#NUM!</v>
      </c>
      <c r="G947" s="35">
        <f t="shared" si="232"/>
        <v>69.699904622285416</v>
      </c>
      <c r="H947" s="35">
        <f t="shared" si="232"/>
        <v>63.800302827969666</v>
      </c>
      <c r="I947" s="35">
        <f t="shared" si="232"/>
        <v>52.881478946285121</v>
      </c>
      <c r="J947" s="33"/>
    </row>
    <row r="948" spans="1:13" s="1" customFormat="1" ht="22.5" x14ac:dyDescent="0.2">
      <c r="A948" s="18">
        <v>0.97</v>
      </c>
      <c r="B948" s="19">
        <f t="shared" si="229"/>
        <v>61.659500186148271</v>
      </c>
      <c r="C948" s="40" t="e">
        <f t="shared" si="232"/>
        <v>#NUM!</v>
      </c>
      <c r="D948" s="35" t="e">
        <f t="shared" si="232"/>
        <v>#NUM!</v>
      </c>
      <c r="E948" s="35" t="e">
        <f t="shared" si="232"/>
        <v>#NUM!</v>
      </c>
      <c r="F948" s="35" t="e">
        <f t="shared" si="232"/>
        <v>#NUM!</v>
      </c>
      <c r="G948" s="35">
        <f t="shared" si="232"/>
        <v>69.700187273556736</v>
      </c>
      <c r="H948" s="35">
        <f t="shared" si="232"/>
        <v>63.800657623901941</v>
      </c>
      <c r="I948" s="35">
        <f t="shared" si="232"/>
        <v>52.881620024090751</v>
      </c>
      <c r="J948" s="33"/>
    </row>
    <row r="949" spans="1:13" s="1" customFormat="1" ht="22.5" x14ac:dyDescent="0.2">
      <c r="A949" s="18">
        <v>0.98</v>
      </c>
      <c r="B949" s="19">
        <f t="shared" si="229"/>
        <v>72.443596007499025</v>
      </c>
      <c r="C949" s="40" t="e">
        <f t="shared" si="232"/>
        <v>#NUM!</v>
      </c>
      <c r="D949" s="35" t="e">
        <f t="shared" si="232"/>
        <v>#NUM!</v>
      </c>
      <c r="E949" s="35" t="e">
        <f t="shared" si="232"/>
        <v>#NUM!</v>
      </c>
      <c r="F949" s="35" t="e">
        <f t="shared" si="232"/>
        <v>#NUM!</v>
      </c>
      <c r="G949" s="35">
        <f t="shared" si="232"/>
        <v>69.700427861850528</v>
      </c>
      <c r="H949" s="35">
        <f t="shared" si="232"/>
        <v>63.800959625213736</v>
      </c>
      <c r="I949" s="35">
        <f t="shared" si="232"/>
        <v>52.881740103705745</v>
      </c>
      <c r="J949" s="33"/>
    </row>
    <row r="950" spans="1:13" s="1" customFormat="1" ht="22.5" x14ac:dyDescent="0.2">
      <c r="A950" s="18">
        <v>0.99</v>
      </c>
      <c r="B950" s="19">
        <f t="shared" si="229"/>
        <v>85.113803820237763</v>
      </c>
      <c r="C950" s="40" t="e">
        <f t="shared" si="232"/>
        <v>#NUM!</v>
      </c>
      <c r="D950" s="35" t="e">
        <f t="shared" si="232"/>
        <v>#NUM!</v>
      </c>
      <c r="E950" s="35" t="e">
        <f t="shared" si="232"/>
        <v>#NUM!</v>
      </c>
      <c r="F950" s="35" t="e">
        <f t="shared" si="232"/>
        <v>#NUM!</v>
      </c>
      <c r="G950" s="35">
        <f t="shared" si="232"/>
        <v>69.70063264515035</v>
      </c>
      <c r="H950" s="35">
        <f t="shared" si="232"/>
        <v>63.801216685231566</v>
      </c>
      <c r="I950" s="35">
        <f t="shared" si="232"/>
        <v>52.881842310155129</v>
      </c>
      <c r="J950" s="33"/>
    </row>
    <row r="951" spans="1:13" s="4" customFormat="1" ht="23.25" thickBot="1" x14ac:dyDescent="0.25">
      <c r="A951" s="18">
        <v>1</v>
      </c>
      <c r="B951" s="19">
        <f t="shared" si="229"/>
        <v>100.00000000000001</v>
      </c>
      <c r="C951" s="40" t="e">
        <f t="shared" ref="C951:I951" si="233">20*LOG10(MIN(C333/C848,2^bitDepth))</f>
        <v>#NUM!</v>
      </c>
      <c r="D951" s="35" t="e">
        <f t="shared" si="233"/>
        <v>#NUM!</v>
      </c>
      <c r="E951" s="35" t="e">
        <f t="shared" si="233"/>
        <v>#NUM!</v>
      </c>
      <c r="F951" s="35" t="e">
        <f t="shared" si="233"/>
        <v>#NUM!</v>
      </c>
      <c r="G951" s="35">
        <f t="shared" si="233"/>
        <v>69.700806950854002</v>
      </c>
      <c r="H951" s="35">
        <f t="shared" si="233"/>
        <v>63.801435489813514</v>
      </c>
      <c r="I951" s="35">
        <f t="shared" si="233"/>
        <v>52.881929303488853</v>
      </c>
      <c r="J951" s="33"/>
      <c r="K951" s="1"/>
      <c r="L951" s="1"/>
      <c r="M951" s="1"/>
    </row>
    <row r="952" spans="1:13" s="4" customFormat="1" ht="22.5" x14ac:dyDescent="0.45">
      <c r="A952" s="17" t="s">
        <v>109</v>
      </c>
      <c r="B952" s="24"/>
      <c r="C952" s="38"/>
      <c r="D952" s="39"/>
      <c r="E952" s="39"/>
      <c r="F952" s="39"/>
      <c r="G952" s="39"/>
      <c r="H952" s="39"/>
      <c r="I952" s="39"/>
      <c r="J952" s="32" t="s">
        <v>71</v>
      </c>
    </row>
    <row r="953" spans="1:13" s="1" customFormat="1" x14ac:dyDescent="0.2">
      <c r="A953" s="47" t="s">
        <v>107</v>
      </c>
      <c r="B953" s="48"/>
      <c r="C953" s="49" t="str">
        <f t="shared" ref="C953:I953" si="234">Camera_Name</f>
        <v>Competitor Camera</v>
      </c>
      <c r="D953" s="49" t="str">
        <f t="shared" si="234"/>
        <v>Acuros® SWIR (Low Gain)</v>
      </c>
      <c r="E953" s="49" t="str">
        <f t="shared" si="234"/>
        <v>Acuros® SWIR (Medium Gain)</v>
      </c>
      <c r="F953" s="49" t="str">
        <f t="shared" si="234"/>
        <v>Acuros® SWIR (High Gain)</v>
      </c>
      <c r="G953" s="49" t="str">
        <f t="shared" si="234"/>
        <v>Acuros® eSWIR (Low Gain)</v>
      </c>
      <c r="H953" s="49" t="str">
        <f t="shared" si="234"/>
        <v>Acuros® eSWIR (Medium Gain)</v>
      </c>
      <c r="I953" s="49" t="str">
        <f t="shared" si="234"/>
        <v>Acuros® eSWIR (High Gain)</v>
      </c>
      <c r="J953" s="48"/>
      <c r="K953" s="4"/>
      <c r="L953" s="4"/>
      <c r="M953" s="4"/>
    </row>
    <row r="954" spans="1:13" s="1" customFormat="1" ht="22.5" x14ac:dyDescent="0.2">
      <c r="A954" s="18">
        <v>0</v>
      </c>
      <c r="B954" s="19">
        <f t="shared" ref="B954:B985" si="235">EsMin*(EsMax/EsMin)^$A954</f>
        <v>1.0000000000000001E-5</v>
      </c>
      <c r="C954" s="40">
        <f>(C233/C439)</f>
        <v>0</v>
      </c>
      <c r="D954" s="35">
        <f>D233/D439</f>
        <v>0</v>
      </c>
      <c r="E954" s="35">
        <f t="shared" ref="E954:I954" si="236">E233/E439</f>
        <v>0</v>
      </c>
      <c r="F954" s="35">
        <f t="shared" si="236"/>
        <v>0</v>
      </c>
      <c r="G954" s="35">
        <f t="shared" si="236"/>
        <v>3.1894783755308471E-2</v>
      </c>
      <c r="H954" s="35">
        <f t="shared" si="236"/>
        <v>7.6541349761256497E-2</v>
      </c>
      <c r="I954" s="35">
        <f t="shared" si="236"/>
        <v>8.9668489859969017E-2</v>
      </c>
      <c r="J954" s="33"/>
    </row>
    <row r="955" spans="1:13" s="1" customFormat="1" ht="22.5" x14ac:dyDescent="0.2">
      <c r="A955" s="18">
        <v>0.01</v>
      </c>
      <c r="B955" s="19">
        <f t="shared" si="235"/>
        <v>1.1748975549395296E-5</v>
      </c>
      <c r="C955" s="40">
        <f t="shared" ref="C955:C1018" si="237">(C234/C440)</f>
        <v>0</v>
      </c>
      <c r="D955" s="35">
        <f t="shared" ref="D955:I955" si="238">D234/D440</f>
        <v>0</v>
      </c>
      <c r="E955" s="35">
        <f t="shared" si="238"/>
        <v>0</v>
      </c>
      <c r="F955" s="35">
        <f t="shared" si="238"/>
        <v>0</v>
      </c>
      <c r="G955" s="35">
        <f t="shared" si="238"/>
        <v>3.747252904485341E-2</v>
      </c>
      <c r="H955" s="35">
        <f t="shared" si="238"/>
        <v>8.9920306893781249E-2</v>
      </c>
      <c r="I955" s="35">
        <f t="shared" si="238"/>
        <v>0.10533852776178711</v>
      </c>
      <c r="J955" s="33"/>
    </row>
    <row r="956" spans="1:13" s="1" customFormat="1" ht="22.5" x14ac:dyDescent="0.2">
      <c r="A956" s="18">
        <v>0.02</v>
      </c>
      <c r="B956" s="19">
        <f t="shared" si="235"/>
        <v>1.3803842646028849E-5</v>
      </c>
      <c r="C956" s="40">
        <f t="shared" si="237"/>
        <v>0</v>
      </c>
      <c r="D956" s="35">
        <f t="shared" ref="D956:I956" si="239">D235/D441</f>
        <v>0</v>
      </c>
      <c r="E956" s="35">
        <f t="shared" si="239"/>
        <v>0</v>
      </c>
      <c r="F956" s="35">
        <f t="shared" si="239"/>
        <v>0</v>
      </c>
      <c r="G956" s="35">
        <f t="shared" si="239"/>
        <v>4.402558989279904E-2</v>
      </c>
      <c r="H956" s="35">
        <f t="shared" si="239"/>
        <v>0.10563619465967583</v>
      </c>
      <c r="I956" s="35">
        <f t="shared" si="239"/>
        <v>0.12374436957690589</v>
      </c>
      <c r="J956" s="33"/>
    </row>
    <row r="957" spans="1:13" s="1" customFormat="1" ht="22.5" x14ac:dyDescent="0.2">
      <c r="A957" s="18">
        <v>0.03</v>
      </c>
      <c r="B957" s="19">
        <f t="shared" si="235"/>
        <v>1.6218100973589302E-5</v>
      </c>
      <c r="C957" s="40">
        <f t="shared" si="237"/>
        <v>0</v>
      </c>
      <c r="D957" s="35">
        <f t="shared" ref="D957:I957" si="240">D236/D442</f>
        <v>0</v>
      </c>
      <c r="E957" s="35">
        <f t="shared" si="240"/>
        <v>0</v>
      </c>
      <c r="F957" s="35">
        <f t="shared" si="240"/>
        <v>0</v>
      </c>
      <c r="G957" s="35">
        <f t="shared" si="240"/>
        <v>5.1724463533477719E-2</v>
      </c>
      <c r="H957" s="35">
        <f t="shared" si="240"/>
        <v>0.12409659113506755</v>
      </c>
      <c r="I957" s="35">
        <f t="shared" si="240"/>
        <v>0.14536266116478397</v>
      </c>
      <c r="J957" s="33"/>
    </row>
    <row r="958" spans="1:13" s="1" customFormat="1" ht="22.5" x14ac:dyDescent="0.2">
      <c r="A958" s="18">
        <v>0.04</v>
      </c>
      <c r="B958" s="19">
        <f t="shared" si="235"/>
        <v>1.9054607179632474E-5</v>
      </c>
      <c r="C958" s="40">
        <f t="shared" si="237"/>
        <v>0</v>
      </c>
      <c r="D958" s="35">
        <f t="shared" ref="D958:I958" si="241">D237/D443</f>
        <v>0</v>
      </c>
      <c r="E958" s="35">
        <f t="shared" si="241"/>
        <v>0</v>
      </c>
      <c r="F958" s="35">
        <f t="shared" si="241"/>
        <v>0</v>
      </c>
      <c r="G958" s="35">
        <f t="shared" si="241"/>
        <v>6.0769435166622067E-2</v>
      </c>
      <c r="H958" s="35">
        <f t="shared" si="241"/>
        <v>0.14577992433702849</v>
      </c>
      <c r="I958" s="35">
        <f t="shared" si="241"/>
        <v>0.17075271552079466</v>
      </c>
      <c r="J958" s="33"/>
    </row>
    <row r="959" spans="1:13" s="1" customFormat="1" ht="22.5" x14ac:dyDescent="0.2">
      <c r="A959" s="18">
        <v>0.05</v>
      </c>
      <c r="B959" s="19">
        <f t="shared" si="235"/>
        <v>2.23872113856834E-5</v>
      </c>
      <c r="C959" s="40">
        <f t="shared" si="237"/>
        <v>0</v>
      </c>
      <c r="D959" s="35">
        <f t="shared" ref="D959:I959" si="242">D238/D444</f>
        <v>0</v>
      </c>
      <c r="E959" s="35">
        <f t="shared" si="242"/>
        <v>0</v>
      </c>
      <c r="F959" s="35">
        <f t="shared" si="242"/>
        <v>0</v>
      </c>
      <c r="G959" s="35">
        <f t="shared" si="242"/>
        <v>7.1395775795142294E-2</v>
      </c>
      <c r="H959" s="35">
        <f t="shared" si="242"/>
        <v>0.17124769919393129</v>
      </c>
      <c r="I959" s="35">
        <f t="shared" si="242"/>
        <v>0.20057070756468842</v>
      </c>
      <c r="J959" s="33"/>
    </row>
    <row r="960" spans="1:13" s="1" customFormat="1" ht="22.5" x14ac:dyDescent="0.2">
      <c r="A960" s="18">
        <v>0.06</v>
      </c>
      <c r="B960" s="19">
        <f t="shared" si="235"/>
        <v>2.6302679918953821E-5</v>
      </c>
      <c r="C960" s="40">
        <f t="shared" si="237"/>
        <v>0</v>
      </c>
      <c r="D960" s="35">
        <f t="shared" ref="D960:I960" si="243">D239/D445</f>
        <v>0</v>
      </c>
      <c r="E960" s="35">
        <f t="shared" si="243"/>
        <v>0</v>
      </c>
      <c r="F960" s="35">
        <f t="shared" si="243"/>
        <v>0</v>
      </c>
      <c r="G960" s="35">
        <f t="shared" si="243"/>
        <v>8.3879844591601249E-2</v>
      </c>
      <c r="H960" s="35">
        <f t="shared" si="243"/>
        <v>0.20115880087229279</v>
      </c>
      <c r="I960" s="35">
        <f t="shared" si="243"/>
        <v>0.23558625236045125</v>
      </c>
      <c r="J960" s="33"/>
    </row>
    <row r="961" spans="1:10" s="1" customFormat="1" ht="22.5" x14ac:dyDescent="0.2">
      <c r="A961" s="18">
        <v>7.0000000000000007E-2</v>
      </c>
      <c r="B961" s="19">
        <f t="shared" si="235"/>
        <v>3.0902954325135914E-5</v>
      </c>
      <c r="C961" s="40">
        <f t="shared" si="237"/>
        <v>0</v>
      </c>
      <c r="D961" s="35">
        <f t="shared" ref="D961:I961" si="244">D240/D446</f>
        <v>0</v>
      </c>
      <c r="E961" s="35">
        <f t="shared" si="244"/>
        <v>0</v>
      </c>
      <c r="F961" s="35">
        <f t="shared" si="244"/>
        <v>0</v>
      </c>
      <c r="G961" s="35">
        <f t="shared" si="244"/>
        <v>9.8546252262207451E-2</v>
      </c>
      <c r="H961" s="35">
        <f t="shared" si="244"/>
        <v>0.23628621427225233</v>
      </c>
      <c r="I961" s="35">
        <f t="shared" si="244"/>
        <v>0.27670174652122986</v>
      </c>
      <c r="J961" s="33"/>
    </row>
    <row r="962" spans="1:10" s="1" customFormat="1" ht="22.5" x14ac:dyDescent="0.2">
      <c r="A962" s="18">
        <v>0.08</v>
      </c>
      <c r="B962" s="19">
        <f t="shared" si="235"/>
        <v>3.630780547701014E-5</v>
      </c>
      <c r="C962" s="40">
        <f t="shared" si="237"/>
        <v>0</v>
      </c>
      <c r="D962" s="35">
        <f t="shared" ref="D962:I962" si="245">D241/D447</f>
        <v>0</v>
      </c>
      <c r="E962" s="35">
        <f t="shared" si="245"/>
        <v>0</v>
      </c>
      <c r="F962" s="35">
        <f t="shared" si="245"/>
        <v>0</v>
      </c>
      <c r="G962" s="35">
        <f t="shared" si="245"/>
        <v>0.11577626858698302</v>
      </c>
      <c r="H962" s="35">
        <f t="shared" si="245"/>
        <v>0.27753655023665802</v>
      </c>
      <c r="I962" s="35">
        <f t="shared" si="245"/>
        <v>0.32497490524612771</v>
      </c>
      <c r="J962" s="33"/>
    </row>
    <row r="963" spans="1:10" s="1" customFormat="1" ht="22.5" x14ac:dyDescent="0.2">
      <c r="A963" s="18">
        <v>0.09</v>
      </c>
      <c r="B963" s="19">
        <f t="shared" si="235"/>
        <v>4.2657951880159264E-5</v>
      </c>
      <c r="C963" s="40">
        <f t="shared" si="237"/>
        <v>0</v>
      </c>
      <c r="D963" s="35">
        <f t="shared" ref="D963:I963" si="246">D242/D448</f>
        <v>0</v>
      </c>
      <c r="E963" s="35">
        <f t="shared" si="246"/>
        <v>0</v>
      </c>
      <c r="F963" s="35">
        <f t="shared" si="246"/>
        <v>0</v>
      </c>
      <c r="G963" s="35">
        <f t="shared" si="246"/>
        <v>0.13601768844790116</v>
      </c>
      <c r="H963" s="35">
        <f t="shared" si="246"/>
        <v>0.3259728254245482</v>
      </c>
      <c r="I963" s="35">
        <f t="shared" si="246"/>
        <v>0.38164498436119376</v>
      </c>
      <c r="J963" s="33"/>
    </row>
    <row r="964" spans="1:10" s="1" customFormat="1" ht="22.5" x14ac:dyDescent="0.2">
      <c r="A964" s="18">
        <v>0.1</v>
      </c>
      <c r="B964" s="19">
        <f t="shared" si="235"/>
        <v>5.0118723362727245E-5</v>
      </c>
      <c r="C964" s="40">
        <f t="shared" si="237"/>
        <v>0</v>
      </c>
      <c r="D964" s="35">
        <f t="shared" ref="D964:I964" si="247">D243/D449</f>
        <v>0</v>
      </c>
      <c r="E964" s="35">
        <f t="shared" si="247"/>
        <v>0</v>
      </c>
      <c r="F964" s="35">
        <f t="shared" si="247"/>
        <v>0</v>
      </c>
      <c r="G964" s="35">
        <f t="shared" si="247"/>
        <v>0.15979640689332228</v>
      </c>
      <c r="H964" s="35">
        <f t="shared" si="247"/>
        <v>0.38284100472008875</v>
      </c>
      <c r="I964" s="35">
        <f t="shared" si="247"/>
        <v>0.44816323688307241</v>
      </c>
      <c r="J964" s="33"/>
    </row>
    <row r="965" spans="1:10" s="1" customFormat="1" ht="22.5" x14ac:dyDescent="0.2">
      <c r="A965" s="18">
        <v>0.11</v>
      </c>
      <c r="B965" s="19">
        <f t="shared" si="235"/>
        <v>5.8884365535558901E-5</v>
      </c>
      <c r="C965" s="40">
        <f t="shared" si="237"/>
        <v>0</v>
      </c>
      <c r="D965" s="35">
        <f t="shared" ref="D965:I965" si="248">D244/D450</f>
        <v>0</v>
      </c>
      <c r="E965" s="35">
        <f t="shared" si="248"/>
        <v>0</v>
      </c>
      <c r="F965" s="35">
        <f t="shared" si="248"/>
        <v>0</v>
      </c>
      <c r="G965" s="35">
        <f t="shared" si="248"/>
        <v>0.18772999589100062</v>
      </c>
      <c r="H965" s="35">
        <f t="shared" si="248"/>
        <v>0.44960088189904601</v>
      </c>
      <c r="I965" s="35">
        <f t="shared" si="248"/>
        <v>0.52622821522132768</v>
      </c>
      <c r="J965" s="33"/>
    </row>
    <row r="966" spans="1:10" s="1" customFormat="1" ht="22.5" x14ac:dyDescent="0.2">
      <c r="A966" s="18">
        <v>0.12</v>
      </c>
      <c r="B966" s="19">
        <f t="shared" si="235"/>
        <v>6.9183097091893653E-5</v>
      </c>
      <c r="C966" s="40">
        <f t="shared" si="237"/>
        <v>0</v>
      </c>
      <c r="D966" s="35">
        <f t="shared" ref="D966:I966" si="249">D245/D451</f>
        <v>0</v>
      </c>
      <c r="E966" s="35">
        <f t="shared" si="249"/>
        <v>0</v>
      </c>
      <c r="F966" s="35">
        <f t="shared" si="249"/>
        <v>0</v>
      </c>
      <c r="G966" s="35">
        <f t="shared" si="249"/>
        <v>0.2205436242428942</v>
      </c>
      <c r="H966" s="35">
        <f t="shared" si="249"/>
        <v>0.52796194484612669</v>
      </c>
      <c r="I966" s="35">
        <f t="shared" si="249"/>
        <v>0.61782659035483722</v>
      </c>
      <c r="J966" s="33"/>
    </row>
    <row r="967" spans="1:10" s="1" customFormat="1" ht="22.5" x14ac:dyDescent="0.2">
      <c r="A967" s="18">
        <v>0.13</v>
      </c>
      <c r="B967" s="19">
        <f t="shared" si="235"/>
        <v>8.1283051616409932E-5</v>
      </c>
      <c r="C967" s="40">
        <f t="shared" si="237"/>
        <v>0</v>
      </c>
      <c r="D967" s="35">
        <f t="shared" ref="D967:I967" si="250">D246/D452</f>
        <v>0</v>
      </c>
      <c r="E967" s="35">
        <f t="shared" si="250"/>
        <v>0</v>
      </c>
      <c r="F967" s="35">
        <f t="shared" si="250"/>
        <v>0</v>
      </c>
      <c r="G967" s="35">
        <f t="shared" si="250"/>
        <v>0.25908871860543414</v>
      </c>
      <c r="H967" s="35">
        <f t="shared" si="250"/>
        <v>0.6199249437995511</v>
      </c>
      <c r="I967" s="35">
        <f t="shared" si="250"/>
        <v>0.72528021387704655</v>
      </c>
      <c r="J967" s="33"/>
    </row>
    <row r="968" spans="1:10" s="1" customFormat="1" ht="22.5" x14ac:dyDescent="0.2">
      <c r="A968" s="18">
        <v>0.14000000000000001</v>
      </c>
      <c r="B968" s="19">
        <f t="shared" si="235"/>
        <v>9.5499258602143648E-5</v>
      </c>
      <c r="C968" s="40">
        <f t="shared" si="237"/>
        <v>0</v>
      </c>
      <c r="D968" s="35">
        <f t="shared" ref="D968:I968" si="251">D247/D453</f>
        <v>0</v>
      </c>
      <c r="E968" s="35">
        <f t="shared" si="251"/>
        <v>0</v>
      </c>
      <c r="F968" s="35">
        <f t="shared" si="251"/>
        <v>0</v>
      </c>
      <c r="G968" s="35">
        <f t="shared" si="251"/>
        <v>0.30436482868446108</v>
      </c>
      <c r="H968" s="35">
        <f t="shared" si="251"/>
        <v>0.72782995152956309</v>
      </c>
      <c r="I968" s="35">
        <f t="shared" si="251"/>
        <v>0.85130019147565383</v>
      </c>
      <c r="J968" s="33"/>
    </row>
    <row r="969" spans="1:10" s="1" customFormat="1" ht="22.5" x14ac:dyDescent="0.2">
      <c r="A969" s="18">
        <v>0.15</v>
      </c>
      <c r="B969" s="19">
        <f t="shared" si="235"/>
        <v>1.1220184543019637E-4</v>
      </c>
      <c r="C969" s="40">
        <f t="shared" si="237"/>
        <v>0</v>
      </c>
      <c r="D969" s="35">
        <f t="shared" ref="D969:I969" si="252">D248/D454</f>
        <v>0</v>
      </c>
      <c r="E969" s="35">
        <f t="shared" si="252"/>
        <v>0</v>
      </c>
      <c r="F969" s="35">
        <f t="shared" si="252"/>
        <v>0</v>
      </c>
      <c r="G969" s="35">
        <f t="shared" si="252"/>
        <v>0.35754523451355752</v>
      </c>
      <c r="H969" s="35">
        <f t="shared" si="252"/>
        <v>0.85441176795164853</v>
      </c>
      <c r="I969" s="35">
        <f t="shared" si="252"/>
        <v>0.9990487584141684</v>
      </c>
      <c r="J969" s="33"/>
    </row>
    <row r="970" spans="1:10" s="1" customFormat="1" ht="22.5" x14ac:dyDescent="0.2">
      <c r="A970" s="18">
        <v>0.16</v>
      </c>
      <c r="B970" s="19">
        <f t="shared" si="235"/>
        <v>1.3182567385564071E-4</v>
      </c>
      <c r="C970" s="40">
        <f t="shared" si="237"/>
        <v>0</v>
      </c>
      <c r="D970" s="35">
        <f t="shared" ref="D970:I970" si="253">D249/D455</f>
        <v>0</v>
      </c>
      <c r="E970" s="35">
        <f t="shared" si="253"/>
        <v>0</v>
      </c>
      <c r="F970" s="35">
        <f t="shared" si="253"/>
        <v>0</v>
      </c>
      <c r="G970" s="35">
        <f t="shared" si="253"/>
        <v>0.4200069193550231</v>
      </c>
      <c r="H970" s="35">
        <f t="shared" si="253"/>
        <v>1.0028635710466776</v>
      </c>
      <c r="I970" s="35">
        <f t="shared" si="253"/>
        <v>1.1722097368754725</v>
      </c>
      <c r="J970" s="33"/>
    </row>
    <row r="971" spans="1:10" s="1" customFormat="1" ht="22.5" x14ac:dyDescent="0.2">
      <c r="A971" s="18">
        <v>0.17</v>
      </c>
      <c r="B971" s="19">
        <f t="shared" si="235"/>
        <v>1.5488166189124819E-4</v>
      </c>
      <c r="C971" s="40">
        <f t="shared" si="237"/>
        <v>0</v>
      </c>
      <c r="D971" s="35">
        <f t="shared" ref="D971:I971" si="254">D250/D456</f>
        <v>0</v>
      </c>
      <c r="E971" s="35">
        <f t="shared" si="254"/>
        <v>0</v>
      </c>
      <c r="F971" s="35">
        <f t="shared" si="254"/>
        <v>0</v>
      </c>
      <c r="G971" s="35">
        <f t="shared" si="254"/>
        <v>0.49336562922264332</v>
      </c>
      <c r="H971" s="35">
        <f t="shared" si="254"/>
        <v>1.1769097407068296</v>
      </c>
      <c r="I971" s="35">
        <f t="shared" si="254"/>
        <v>1.3750682955312119</v>
      </c>
      <c r="J971" s="33"/>
    </row>
    <row r="972" spans="1:10" s="1" customFormat="1" ht="22.5" x14ac:dyDescent="0.2">
      <c r="A972" s="18">
        <v>0.18</v>
      </c>
      <c r="B972" s="19">
        <f t="shared" si="235"/>
        <v>1.8197008586099835E-4</v>
      </c>
      <c r="C972" s="40">
        <f t="shared" si="237"/>
        <v>0</v>
      </c>
      <c r="D972" s="35">
        <f t="shared" ref="D972:I972" si="255">D251/D457</f>
        <v>0</v>
      </c>
      <c r="E972" s="35">
        <f t="shared" si="255"/>
        <v>0</v>
      </c>
      <c r="F972" s="35">
        <f t="shared" si="255"/>
        <v>0</v>
      </c>
      <c r="G972" s="35">
        <f t="shared" si="255"/>
        <v>0.57951685022736821</v>
      </c>
      <c r="H972" s="35">
        <f t="shared" si="255"/>
        <v>1.3808887679963346</v>
      </c>
      <c r="I972" s="35">
        <f t="shared" si="255"/>
        <v>1.6126006025244366</v>
      </c>
      <c r="J972" s="33"/>
    </row>
    <row r="973" spans="1:10" s="1" customFormat="1" ht="22.5" x14ac:dyDescent="0.2">
      <c r="A973" s="18">
        <v>0.19</v>
      </c>
      <c r="B973" s="19">
        <f t="shared" si="235"/>
        <v>2.1379620895022326E-4</v>
      </c>
      <c r="C973" s="40">
        <f t="shared" si="237"/>
        <v>0</v>
      </c>
      <c r="D973" s="35">
        <f t="shared" ref="D973:I973" si="256">D252/D458</f>
        <v>0</v>
      </c>
      <c r="E973" s="35">
        <f t="shared" si="256"/>
        <v>0</v>
      </c>
      <c r="F973" s="35">
        <f t="shared" si="256"/>
        <v>0</v>
      </c>
      <c r="G973" s="35">
        <f t="shared" si="256"/>
        <v>0.68068365854840451</v>
      </c>
      <c r="H973" s="35">
        <f t="shared" si="256"/>
        <v>1.6198470902937947</v>
      </c>
      <c r="I973" s="35">
        <f t="shared" si="256"/>
        <v>1.8905737378807055</v>
      </c>
      <c r="J973" s="33"/>
    </row>
    <row r="974" spans="1:10" s="1" customFormat="1" ht="22.5" x14ac:dyDescent="0.2">
      <c r="A974" s="18">
        <v>0.2</v>
      </c>
      <c r="B974" s="19">
        <f t="shared" si="235"/>
        <v>2.5118864315095812E-4</v>
      </c>
      <c r="C974" s="40">
        <f t="shared" si="237"/>
        <v>0</v>
      </c>
      <c r="D974" s="35">
        <f t="shared" ref="D974:I974" si="257">D253/D459</f>
        <v>0</v>
      </c>
      <c r="E974" s="35">
        <f t="shared" si="257"/>
        <v>0</v>
      </c>
      <c r="F974" s="35">
        <f t="shared" si="257"/>
        <v>0</v>
      </c>
      <c r="G974" s="35">
        <f t="shared" si="257"/>
        <v>0.79947253504781346</v>
      </c>
      <c r="H974" s="35">
        <f t="shared" si="257"/>
        <v>1.8996445381859837</v>
      </c>
      <c r="I974" s="35">
        <f t="shared" si="257"/>
        <v>2.2156558782621603</v>
      </c>
      <c r="J974" s="33"/>
    </row>
    <row r="975" spans="1:10" s="1" customFormat="1" ht="22.5" x14ac:dyDescent="0.2">
      <c r="A975" s="18">
        <v>0.21</v>
      </c>
      <c r="B975" s="19">
        <f t="shared" si="235"/>
        <v>2.9512092266663868E-4</v>
      </c>
      <c r="C975" s="40">
        <f t="shared" si="237"/>
        <v>0</v>
      </c>
      <c r="D975" s="35">
        <f t="shared" ref="D975:I975" si="258">D254/D460</f>
        <v>0</v>
      </c>
      <c r="E975" s="35">
        <f t="shared" si="258"/>
        <v>0</v>
      </c>
      <c r="F975" s="35">
        <f t="shared" si="258"/>
        <v>0</v>
      </c>
      <c r="G975" s="35">
        <f t="shared" si="258"/>
        <v>0.93893838688337916</v>
      </c>
      <c r="H975" s="35">
        <f t="shared" si="258"/>
        <v>2.2270718117558732</v>
      </c>
      <c r="I975" s="35">
        <f t="shared" si="258"/>
        <v>2.5955362490463614</v>
      </c>
      <c r="J975" s="33"/>
    </row>
    <row r="976" spans="1:10" s="1" customFormat="1" ht="22.5" x14ac:dyDescent="0.2">
      <c r="A976" s="18">
        <v>0.22</v>
      </c>
      <c r="B976" s="19">
        <f t="shared" si="235"/>
        <v>3.4673685045253169E-4</v>
      </c>
      <c r="C976" s="40">
        <f t="shared" si="237"/>
        <v>0</v>
      </c>
      <c r="D976" s="35">
        <f t="shared" ref="D976:I976" si="259">D255/D461</f>
        <v>0</v>
      </c>
      <c r="E976" s="35">
        <f t="shared" si="259"/>
        <v>0</v>
      </c>
      <c r="F976" s="35">
        <f t="shared" si="259"/>
        <v>0</v>
      </c>
      <c r="G976" s="35">
        <f t="shared" si="259"/>
        <v>1.1026601803622915</v>
      </c>
      <c r="H976" s="35">
        <f t="shared" si="259"/>
        <v>2.6099799844187603</v>
      </c>
      <c r="I976" s="35">
        <f t="shared" si="259"/>
        <v>3.0390536161778314</v>
      </c>
      <c r="J976" s="33"/>
    </row>
    <row r="977" spans="1:10" s="1" customFormat="1" ht="22.5" x14ac:dyDescent="0.2">
      <c r="A977" s="18">
        <v>0.23</v>
      </c>
      <c r="B977" s="19">
        <f t="shared" si="235"/>
        <v>4.0738027780411282E-4</v>
      </c>
      <c r="C977" s="40">
        <f t="shared" si="237"/>
        <v>0</v>
      </c>
      <c r="D977" s="35">
        <f t="shared" ref="D977:I977" si="260">D256/D462</f>
        <v>0</v>
      </c>
      <c r="E977" s="35">
        <f t="shared" si="260"/>
        <v>0</v>
      </c>
      <c r="F977" s="35">
        <f t="shared" si="260"/>
        <v>0</v>
      </c>
      <c r="G977" s="35">
        <f t="shared" si="260"/>
        <v>1.2948287595665251</v>
      </c>
      <c r="H977" s="35">
        <f t="shared" si="260"/>
        <v>3.0574214183042914</v>
      </c>
      <c r="I977" s="35">
        <f t="shared" si="260"/>
        <v>3.5563311248927696</v>
      </c>
      <c r="J977" s="33"/>
    </row>
    <row r="978" spans="1:10" s="1" customFormat="1" ht="22.5" x14ac:dyDescent="0.2">
      <c r="A978" s="18">
        <v>0.24</v>
      </c>
      <c r="B978" s="19">
        <f t="shared" si="235"/>
        <v>4.7863009232263837E-4</v>
      </c>
      <c r="C978" s="40">
        <f t="shared" si="237"/>
        <v>0</v>
      </c>
      <c r="D978" s="35">
        <f t="shared" ref="D978:I978" si="261">D257/D463</f>
        <v>0</v>
      </c>
      <c r="E978" s="35">
        <f t="shared" si="261"/>
        <v>0</v>
      </c>
      <c r="F978" s="35">
        <f t="shared" si="261"/>
        <v>0</v>
      </c>
      <c r="G978" s="35">
        <f t="shared" si="261"/>
        <v>1.5203485985622092</v>
      </c>
      <c r="H978" s="35">
        <f t="shared" si="261"/>
        <v>3.5798006197191672</v>
      </c>
      <c r="I978" s="35">
        <f t="shared" si="261"/>
        <v>4.1589140554139457</v>
      </c>
      <c r="J978" s="33"/>
    </row>
    <row r="979" spans="1:10" s="1" customFormat="1" ht="22.5" x14ac:dyDescent="0.2">
      <c r="A979" s="18">
        <v>0.25</v>
      </c>
      <c r="B979" s="19">
        <f t="shared" si="235"/>
        <v>5.6234132519034921E-4</v>
      </c>
      <c r="C979" s="40">
        <f t="shared" si="237"/>
        <v>0</v>
      </c>
      <c r="D979" s="35">
        <f t="shared" ref="D979:I979" si="262">D258/D464</f>
        <v>0</v>
      </c>
      <c r="E979" s="35">
        <f t="shared" si="262"/>
        <v>0</v>
      </c>
      <c r="F979" s="35">
        <f t="shared" si="262"/>
        <v>0</v>
      </c>
      <c r="G979" s="35">
        <f t="shared" si="262"/>
        <v>1.7849554027247618</v>
      </c>
      <c r="H979" s="35">
        <f t="shared" si="262"/>
        <v>4.1890324218746793</v>
      </c>
      <c r="I979" s="35">
        <f t="shared" si="262"/>
        <v>4.8599055499602573</v>
      </c>
      <c r="J979" s="33"/>
    </row>
    <row r="980" spans="1:10" s="1" customFormat="1" ht="22.5" x14ac:dyDescent="0.2">
      <c r="A980" s="18">
        <v>0.26</v>
      </c>
      <c r="B980" s="19">
        <f t="shared" si="235"/>
        <v>6.6069344800759626E-4</v>
      </c>
      <c r="C980" s="40">
        <f t="shared" si="237"/>
        <v>0</v>
      </c>
      <c r="D980" s="35">
        <f t="shared" ref="D980:I980" si="263">D259/D465</f>
        <v>0</v>
      </c>
      <c r="E980" s="35">
        <f t="shared" si="263"/>
        <v>0</v>
      </c>
      <c r="F980" s="35">
        <f t="shared" si="263"/>
        <v>0</v>
      </c>
      <c r="G980" s="35">
        <f t="shared" si="263"/>
        <v>2.0953516240184054</v>
      </c>
      <c r="H980" s="35">
        <f t="shared" si="263"/>
        <v>4.8987034216159957</v>
      </c>
      <c r="I980" s="35">
        <f t="shared" si="263"/>
        <v>5.674093603467754</v>
      </c>
      <c r="J980" s="33"/>
    </row>
    <row r="981" spans="1:10" s="1" customFormat="1" ht="22.5" x14ac:dyDescent="0.2">
      <c r="A981" s="18">
        <v>0.27</v>
      </c>
      <c r="B981" s="19">
        <f t="shared" si="235"/>
        <v>7.7624711662869226E-4</v>
      </c>
      <c r="C981" s="40">
        <f t="shared" si="237"/>
        <v>0</v>
      </c>
      <c r="D981" s="35">
        <f t="shared" ref="D981:I981" si="264">D260/D466</f>
        <v>0</v>
      </c>
      <c r="E981" s="35">
        <f t="shared" si="264"/>
        <v>0</v>
      </c>
      <c r="F981" s="35">
        <f t="shared" si="264"/>
        <v>0</v>
      </c>
      <c r="G981" s="35">
        <f t="shared" si="264"/>
        <v>2.4593620673745273</v>
      </c>
      <c r="H981" s="35">
        <f t="shared" si="264"/>
        <v>5.7242308102159312</v>
      </c>
      <c r="I981" s="35">
        <f t="shared" si="264"/>
        <v>6.6180606980172358</v>
      </c>
      <c r="J981" s="33"/>
    </row>
    <row r="982" spans="1:10" s="1" customFormat="1" ht="22.5" x14ac:dyDescent="0.2">
      <c r="A982" s="18">
        <v>0.28000000000000003</v>
      </c>
      <c r="B982" s="19">
        <f t="shared" si="235"/>
        <v>9.120108393559105E-4</v>
      </c>
      <c r="C982" s="40">
        <f t="shared" si="237"/>
        <v>0</v>
      </c>
      <c r="D982" s="35">
        <f t="shared" ref="D982:I982" si="265">D261/D467</f>
        <v>0</v>
      </c>
      <c r="E982" s="35">
        <f t="shared" si="265"/>
        <v>0</v>
      </c>
      <c r="F982" s="35">
        <f t="shared" si="265"/>
        <v>0</v>
      </c>
      <c r="G982" s="35">
        <f t="shared" si="265"/>
        <v>2.8861118145394569</v>
      </c>
      <c r="H982" s="35">
        <f t="shared" si="265"/>
        <v>6.6830106655416772</v>
      </c>
      <c r="I982" s="35">
        <f t="shared" si="265"/>
        <v>7.7102655845028361</v>
      </c>
      <c r="J982" s="33"/>
    </row>
    <row r="983" spans="1:10" s="1" customFormat="1" ht="22.5" x14ac:dyDescent="0.2">
      <c r="A983" s="18">
        <v>0.28999999999999998</v>
      </c>
      <c r="B983" s="19">
        <f t="shared" si="235"/>
        <v>1.0715193052376066E-3</v>
      </c>
      <c r="C983" s="40">
        <f t="shared" si="237"/>
        <v>0</v>
      </c>
      <c r="D983" s="35">
        <f t="shared" ref="D983:I983" si="266">D262/D468</f>
        <v>0</v>
      </c>
      <c r="E983" s="35">
        <f t="shared" si="266"/>
        <v>0</v>
      </c>
      <c r="F983" s="35">
        <f t="shared" si="266"/>
        <v>0</v>
      </c>
      <c r="G983" s="35">
        <f t="shared" si="266"/>
        <v>3.3862286423046641</v>
      </c>
      <c r="H983" s="35">
        <f t="shared" si="266"/>
        <v>7.7945455292792332</v>
      </c>
      <c r="I983" s="35">
        <f t="shared" si="266"/>
        <v>8.9710851780700001</v>
      </c>
      <c r="J983" s="33"/>
    </row>
    <row r="984" spans="1:10" s="1" customFormat="1" ht="22.5" x14ac:dyDescent="0.2">
      <c r="A984" s="18">
        <v>0.3</v>
      </c>
      <c r="B984" s="19">
        <f t="shared" si="235"/>
        <v>1.2589254117941677E-3</v>
      </c>
      <c r="C984" s="40">
        <f t="shared" si="237"/>
        <v>0</v>
      </c>
      <c r="D984" s="35">
        <f t="shared" ref="D984:I984" si="267">D263/D469</f>
        <v>0</v>
      </c>
      <c r="E984" s="35">
        <f t="shared" si="267"/>
        <v>0</v>
      </c>
      <c r="F984" s="35">
        <f t="shared" si="267"/>
        <v>0</v>
      </c>
      <c r="G984" s="35">
        <f t="shared" si="267"/>
        <v>3.9720719165529115</v>
      </c>
      <c r="H984" s="35">
        <f t="shared" si="267"/>
        <v>9.0805389009444042</v>
      </c>
      <c r="I984" s="35">
        <f t="shared" si="267"/>
        <v>10.422803772749587</v>
      </c>
      <c r="J984" s="33"/>
    </row>
    <row r="985" spans="1:10" s="1" customFormat="1" ht="22.5" x14ac:dyDescent="0.2">
      <c r="A985" s="18">
        <v>0.31</v>
      </c>
      <c r="B985" s="19">
        <f t="shared" si="235"/>
        <v>1.4791083881682085E-3</v>
      </c>
      <c r="C985" s="40">
        <f t="shared" si="237"/>
        <v>0</v>
      </c>
      <c r="D985" s="35">
        <f t="shared" ref="D985:I985" si="268">D264/D470</f>
        <v>0</v>
      </c>
      <c r="E985" s="35">
        <f t="shared" si="268"/>
        <v>0</v>
      </c>
      <c r="F985" s="35">
        <f t="shared" si="268"/>
        <v>0</v>
      </c>
      <c r="G985" s="35">
        <f t="shared" si="268"/>
        <v>4.6579895408465486</v>
      </c>
      <c r="H985" s="35">
        <f t="shared" si="268"/>
        <v>10.564942500795025</v>
      </c>
      <c r="I985" s="35">
        <f t="shared" si="268"/>
        <v>12.089537354865554</v>
      </c>
      <c r="J985" s="33"/>
    </row>
    <row r="986" spans="1:10" s="1" customFormat="1" ht="22.5" x14ac:dyDescent="0.2">
      <c r="A986" s="18">
        <v>0.32</v>
      </c>
      <c r="B986" s="19">
        <f t="shared" ref="B986:B1017" si="269">EsMin*(EsMax/EsMin)^$A986</f>
        <v>1.7378008287493754E-3</v>
      </c>
      <c r="C986" s="40">
        <f t="shared" si="237"/>
        <v>0</v>
      </c>
      <c r="D986" s="35">
        <f t="shared" ref="D986:I986" si="270">D265/D471</f>
        <v>0</v>
      </c>
      <c r="E986" s="35">
        <f t="shared" si="270"/>
        <v>0</v>
      </c>
      <c r="F986" s="35">
        <f t="shared" si="270"/>
        <v>0</v>
      </c>
      <c r="G986" s="35">
        <f t="shared" si="270"/>
        <v>5.4606038516858906</v>
      </c>
      <c r="H986" s="35">
        <f t="shared" si="270"/>
        <v>12.273941303139724</v>
      </c>
      <c r="I986" s="35">
        <f t="shared" si="270"/>
        <v>13.997083330886113</v>
      </c>
      <c r="J986" s="33"/>
    </row>
    <row r="987" spans="1:10" s="1" customFormat="1" ht="22.5" x14ac:dyDescent="0.2">
      <c r="A987" s="18">
        <v>0.33</v>
      </c>
      <c r="B987" s="19">
        <f t="shared" si="269"/>
        <v>2.0417379446695297E-3</v>
      </c>
      <c r="C987" s="40">
        <f t="shared" si="237"/>
        <v>0</v>
      </c>
      <c r="D987" s="35">
        <f t="shared" ref="D987:I987" si="271">D266/D472</f>
        <v>0</v>
      </c>
      <c r="E987" s="35">
        <f t="shared" si="271"/>
        <v>0</v>
      </c>
      <c r="F987" s="35">
        <f t="shared" si="271"/>
        <v>0</v>
      </c>
      <c r="G987" s="35">
        <f t="shared" si="271"/>
        <v>6.3991262897114147</v>
      </c>
      <c r="H987" s="35">
        <f t="shared" si="271"/>
        <v>14.235862079386276</v>
      </c>
      <c r="I987" s="35">
        <f t="shared" si="271"/>
        <v>16.172691057251438</v>
      </c>
      <c r="J987" s="33"/>
    </row>
    <row r="988" spans="1:10" s="1" customFormat="1" ht="22.5" x14ac:dyDescent="0.2">
      <c r="A988" s="18">
        <v>0.34</v>
      </c>
      <c r="B988" s="19">
        <f t="shared" si="269"/>
        <v>2.3988329190194912E-3</v>
      </c>
      <c r="C988" s="40">
        <f t="shared" si="237"/>
        <v>0</v>
      </c>
      <c r="D988" s="35">
        <f t="shared" ref="D988:I988" si="272">D267/D473</f>
        <v>0</v>
      </c>
      <c r="E988" s="35">
        <f t="shared" si="272"/>
        <v>0</v>
      </c>
      <c r="F988" s="35">
        <f t="shared" si="272"/>
        <v>0</v>
      </c>
      <c r="G988" s="35">
        <f t="shared" si="272"/>
        <v>7.4956991313082364</v>
      </c>
      <c r="H988" s="35">
        <f t="shared" si="272"/>
        <v>16.480994251473746</v>
      </c>
      <c r="I988" s="35">
        <f t="shared" si="272"/>
        <v>18.644756495294558</v>
      </c>
      <c r="J988" s="33"/>
    </row>
    <row r="989" spans="1:10" s="1" customFormat="1" ht="22.5" x14ac:dyDescent="0.2">
      <c r="A989" s="18">
        <v>0.35</v>
      </c>
      <c r="B989" s="19">
        <f t="shared" si="269"/>
        <v>2.8183829312644535E-3</v>
      </c>
      <c r="C989" s="40">
        <f t="shared" si="237"/>
        <v>0</v>
      </c>
      <c r="D989" s="35">
        <f t="shared" ref="D989:I989" si="273">D268/D474</f>
        <v>0</v>
      </c>
      <c r="E989" s="35">
        <f t="shared" si="273"/>
        <v>0</v>
      </c>
      <c r="F989" s="35">
        <f t="shared" si="273"/>
        <v>0</v>
      </c>
      <c r="G989" s="35">
        <f t="shared" si="273"/>
        <v>8.7757604260704021</v>
      </c>
      <c r="H989" s="35">
        <f t="shared" si="273"/>
        <v>19.041317907919222</v>
      </c>
      <c r="I989" s="35">
        <f t="shared" si="273"/>
        <v>21.442454948028825</v>
      </c>
      <c r="J989" s="33"/>
    </row>
    <row r="990" spans="1:10" s="1" customFormat="1" ht="22.5" x14ac:dyDescent="0.2">
      <c r="A990" s="18">
        <v>0.36</v>
      </c>
      <c r="B990" s="19">
        <f t="shared" si="269"/>
        <v>3.3113112148259109E-3</v>
      </c>
      <c r="C990" s="40">
        <f t="shared" si="237"/>
        <v>0</v>
      </c>
      <c r="D990" s="35">
        <f t="shared" ref="D990:I990" si="274">D269/D475</f>
        <v>0</v>
      </c>
      <c r="E990" s="35">
        <f t="shared" si="274"/>
        <v>0</v>
      </c>
      <c r="F990" s="35">
        <f t="shared" si="274"/>
        <v>0</v>
      </c>
      <c r="G990" s="35">
        <f t="shared" si="274"/>
        <v>10.268425447452751</v>
      </c>
      <c r="H990" s="35">
        <f t="shared" si="274"/>
        <v>21.950143246367098</v>
      </c>
      <c r="I990" s="35">
        <f t="shared" si="274"/>
        <v>24.595338265367428</v>
      </c>
      <c r="J990" s="33"/>
    </row>
    <row r="991" spans="1:10" s="1" customFormat="1" ht="22.5" x14ac:dyDescent="0.2">
      <c r="A991" s="18">
        <v>0.37</v>
      </c>
      <c r="B991" s="19">
        <f t="shared" si="269"/>
        <v>3.8904514499428066E-3</v>
      </c>
      <c r="C991" s="40">
        <f t="shared" si="237"/>
        <v>0</v>
      </c>
      <c r="D991" s="35">
        <f t="shared" ref="D991:I991" si="275">D270/D476</f>
        <v>0</v>
      </c>
      <c r="E991" s="35">
        <f t="shared" si="275"/>
        <v>0</v>
      </c>
      <c r="F991" s="35">
        <f t="shared" si="275"/>
        <v>0</v>
      </c>
      <c r="G991" s="35">
        <f t="shared" si="275"/>
        <v>12.006874352907007</v>
      </c>
      <c r="H991" s="35">
        <f t="shared" si="275"/>
        <v>25.241678259494972</v>
      </c>
      <c r="I991" s="35">
        <f t="shared" si="275"/>
        <v>28.132935359829926</v>
      </c>
      <c r="J991" s="33"/>
    </row>
    <row r="992" spans="1:10" s="1" customFormat="1" ht="22.5" x14ac:dyDescent="0.2">
      <c r="A992" s="18">
        <v>0.38</v>
      </c>
      <c r="B992" s="19">
        <f t="shared" si="269"/>
        <v>4.5708818961487522E-3</v>
      </c>
      <c r="C992" s="40">
        <f t="shared" si="237"/>
        <v>0</v>
      </c>
      <c r="D992" s="35">
        <f t="shared" ref="D992:I992" si="276">D271/D477</f>
        <v>0</v>
      </c>
      <c r="E992" s="35">
        <f t="shared" si="276"/>
        <v>0</v>
      </c>
      <c r="F992" s="35">
        <f t="shared" si="276"/>
        <v>0</v>
      </c>
      <c r="G992" s="35">
        <f t="shared" si="276"/>
        <v>14.028731360518139</v>
      </c>
      <c r="H992" s="35">
        <f t="shared" si="276"/>
        <v>28.950556085796016</v>
      </c>
      <c r="I992" s="35">
        <f t="shared" si="276"/>
        <v>32.084404824834323</v>
      </c>
      <c r="J992" s="33"/>
    </row>
    <row r="993" spans="1:10" s="1" customFormat="1" ht="22.5" x14ac:dyDescent="0.2">
      <c r="A993" s="18">
        <v>0.39</v>
      </c>
      <c r="B993" s="19">
        <f t="shared" si="269"/>
        <v>5.3703179637025304E-3</v>
      </c>
      <c r="C993" s="40">
        <f t="shared" si="237"/>
        <v>0</v>
      </c>
      <c r="D993" s="35">
        <f t="shared" ref="D993:I993" si="277">D272/D478</f>
        <v>0</v>
      </c>
      <c r="E993" s="35">
        <f t="shared" si="277"/>
        <v>0</v>
      </c>
      <c r="F993" s="35">
        <f t="shared" si="277"/>
        <v>0</v>
      </c>
      <c r="G993" s="35">
        <f t="shared" si="277"/>
        <v>16.376415697761509</v>
      </c>
      <c r="H993" s="35">
        <f t="shared" si="277"/>
        <v>33.111367994708942</v>
      </c>
      <c r="I993" s="35">
        <f t="shared" si="277"/>
        <v>36.478293045559624</v>
      </c>
      <c r="J993" s="33"/>
    </row>
    <row r="994" spans="1:10" s="1" customFormat="1" ht="22.5" x14ac:dyDescent="0.2">
      <c r="A994" s="18">
        <v>0.4</v>
      </c>
      <c r="B994" s="19">
        <f t="shared" si="269"/>
        <v>6.3095734448019381E-3</v>
      </c>
      <c r="C994" s="40">
        <f t="shared" si="237"/>
        <v>0</v>
      </c>
      <c r="D994" s="35">
        <f t="shared" ref="D994:I994" si="278">D273/D479</f>
        <v>0</v>
      </c>
      <c r="E994" s="35">
        <f t="shared" si="278"/>
        <v>0</v>
      </c>
      <c r="F994" s="35">
        <f t="shared" si="278"/>
        <v>0</v>
      </c>
      <c r="G994" s="35">
        <f t="shared" si="278"/>
        <v>19.097439170692894</v>
      </c>
      <c r="H994" s="35">
        <f t="shared" si="278"/>
        <v>37.758259477776022</v>
      </c>
      <c r="I994" s="35">
        <f t="shared" si="278"/>
        <v>41.34244804413381</v>
      </c>
      <c r="J994" s="33"/>
    </row>
    <row r="995" spans="1:10" s="1" customFormat="1" ht="22.5" x14ac:dyDescent="0.2">
      <c r="A995" s="18">
        <v>0.41</v>
      </c>
      <c r="B995" s="19">
        <f t="shared" si="269"/>
        <v>7.4131024130091767E-3</v>
      </c>
      <c r="C995" s="40">
        <f t="shared" si="237"/>
        <v>0</v>
      </c>
      <c r="D995" s="35">
        <f t="shared" ref="D995:I995" si="279">D274/D480</f>
        <v>0</v>
      </c>
      <c r="E995" s="35">
        <f t="shared" si="279"/>
        <v>0</v>
      </c>
      <c r="F995" s="35">
        <f t="shared" si="279"/>
        <v>0</v>
      </c>
      <c r="G995" s="35">
        <f t="shared" si="279"/>
        <v>22.244620012994233</v>
      </c>
      <c r="H995" s="35">
        <f t="shared" si="279"/>
        <v>42.924652039880066</v>
      </c>
      <c r="I995" s="35">
        <f t="shared" si="279"/>
        <v>46.704127370233046</v>
      </c>
      <c r="J995" s="33"/>
    </row>
    <row r="996" spans="1:10" s="1" customFormat="1" ht="22.5" x14ac:dyDescent="0.2">
      <c r="A996" s="18">
        <v>0.42</v>
      </c>
      <c r="B996" s="19">
        <f t="shared" si="269"/>
        <v>8.7096358995608098E-3</v>
      </c>
      <c r="C996" s="40">
        <f t="shared" si="237"/>
        <v>0</v>
      </c>
      <c r="D996" s="35">
        <f t="shared" ref="D996:I996" si="280">D275/D481</f>
        <v>0</v>
      </c>
      <c r="E996" s="35">
        <f t="shared" si="280"/>
        <v>0</v>
      </c>
      <c r="F996" s="35">
        <f t="shared" si="280"/>
        <v>0</v>
      </c>
      <c r="G996" s="35">
        <f t="shared" si="280"/>
        <v>25.876178618052151</v>
      </c>
      <c r="H996" s="35">
        <f t="shared" si="280"/>
        <v>48.643149258367124</v>
      </c>
      <c r="I996" s="35">
        <f t="shared" si="280"/>
        <v>52.590318654890872</v>
      </c>
      <c r="J996" s="33"/>
    </row>
    <row r="997" spans="1:10" s="1" customFormat="1" ht="22.5" x14ac:dyDescent="0.2">
      <c r="A997" s="18">
        <v>0.43</v>
      </c>
      <c r="B997" s="19">
        <f t="shared" si="269"/>
        <v>1.0232929922807547E-2</v>
      </c>
      <c r="C997" s="40">
        <f t="shared" si="237"/>
        <v>0</v>
      </c>
      <c r="D997" s="35">
        <f t="shared" ref="D997:I997" si="281">D276/D482</f>
        <v>0</v>
      </c>
      <c r="E997" s="35">
        <f t="shared" si="281"/>
        <v>0</v>
      </c>
      <c r="F997" s="35">
        <f t="shared" si="281"/>
        <v>0</v>
      </c>
      <c r="G997" s="35">
        <f t="shared" si="281"/>
        <v>30.055679123551737</v>
      </c>
      <c r="H997" s="35">
        <f t="shared" si="281"/>
        <v>54.945671358971367</v>
      </c>
      <c r="I997" s="35">
        <f t="shared" si="281"/>
        <v>59.02826718595162</v>
      </c>
      <c r="J997" s="33"/>
    </row>
    <row r="998" spans="1:10" s="1" customFormat="1" ht="22.5" x14ac:dyDescent="0.2">
      <c r="A998" s="18">
        <v>0.44</v>
      </c>
      <c r="B998" s="19">
        <f t="shared" si="269"/>
        <v>1.2022644346174128E-2</v>
      </c>
      <c r="C998" s="40">
        <f t="shared" si="237"/>
        <v>0</v>
      </c>
      <c r="D998" s="35">
        <f t="shared" ref="D998:I998" si="282">D277/D483</f>
        <v>0</v>
      </c>
      <c r="E998" s="35">
        <f t="shared" si="282"/>
        <v>0</v>
      </c>
      <c r="F998" s="35">
        <f t="shared" si="282"/>
        <v>0</v>
      </c>
      <c r="G998" s="35">
        <f t="shared" si="282"/>
        <v>34.851783227037529</v>
      </c>
      <c r="H998" s="35">
        <f t="shared" si="282"/>
        <v>61.863839228977305</v>
      </c>
      <c r="I998" s="35">
        <f t="shared" si="282"/>
        <v>66.04618075655037</v>
      </c>
      <c r="J998" s="33"/>
    </row>
    <row r="999" spans="1:10" s="1" customFormat="1" ht="22.5" x14ac:dyDescent="0.2">
      <c r="A999" s="18">
        <v>0.45</v>
      </c>
      <c r="B999" s="19">
        <f t="shared" si="269"/>
        <v>1.4125375446227545E-2</v>
      </c>
      <c r="C999" s="40">
        <f t="shared" si="237"/>
        <v>0</v>
      </c>
      <c r="D999" s="35">
        <f t="shared" ref="D999:I999" si="283">D278/D484</f>
        <v>0</v>
      </c>
      <c r="E999" s="35">
        <f t="shared" si="283"/>
        <v>0</v>
      </c>
      <c r="F999" s="35">
        <f t="shared" si="283"/>
        <v>0</v>
      </c>
      <c r="G999" s="35">
        <f t="shared" si="283"/>
        <v>40.337790829680522</v>
      </c>
      <c r="H999" s="35">
        <f t="shared" si="283"/>
        <v>69.42960027284218</v>
      </c>
      <c r="I999" s="35">
        <f t="shared" si="283"/>
        <v>73.67406303096017</v>
      </c>
      <c r="J999" s="33"/>
    </row>
    <row r="1000" spans="1:10" s="1" customFormat="1" ht="22.5" x14ac:dyDescent="0.2">
      <c r="A1000" s="18">
        <v>0.46</v>
      </c>
      <c r="B1000" s="19">
        <f t="shared" si="269"/>
        <v>1.6595869074375613E-2</v>
      </c>
      <c r="C1000" s="40">
        <f t="shared" si="237"/>
        <v>0</v>
      </c>
      <c r="D1000" s="35">
        <f t="shared" ref="D1000:I1000" si="284">D279/D485</f>
        <v>0</v>
      </c>
      <c r="E1000" s="35">
        <f t="shared" si="284"/>
        <v>0</v>
      </c>
      <c r="F1000" s="35">
        <f t="shared" si="284"/>
        <v>0</v>
      </c>
      <c r="G1000" s="35">
        <f t="shared" si="284"/>
        <v>46.59095767630108</v>
      </c>
      <c r="H1000" s="35">
        <f t="shared" si="284"/>
        <v>77.676060378748474</v>
      </c>
      <c r="I1000" s="35">
        <f t="shared" si="284"/>
        <v>81.944616477943782</v>
      </c>
      <c r="J1000" s="33"/>
    </row>
    <row r="1001" spans="1:10" s="1" customFormat="1" ht="22.5" x14ac:dyDescent="0.2">
      <c r="A1001" s="18">
        <v>0.47</v>
      </c>
      <c r="B1001" s="19">
        <f t="shared" si="269"/>
        <v>1.9498445997580448E-2</v>
      </c>
      <c r="C1001" s="40">
        <f t="shared" si="237"/>
        <v>0</v>
      </c>
      <c r="D1001" s="35">
        <f t="shared" ref="D1001:I1001" si="285">D280/D486</f>
        <v>0</v>
      </c>
      <c r="E1001" s="35">
        <f t="shared" si="285"/>
        <v>0</v>
      </c>
      <c r="F1001" s="35">
        <f t="shared" si="285"/>
        <v>0</v>
      </c>
      <c r="G1001" s="35">
        <f t="shared" si="285"/>
        <v>53.691603825012315</v>
      </c>
      <c r="H1001" s="35">
        <f t="shared" si="285"/>
        <v>86.638464282004151</v>
      </c>
      <c r="I1001" s="35">
        <f t="shared" si="285"/>
        <v>90.894155967301728</v>
      </c>
      <c r="J1001" s="33"/>
    </row>
    <row r="1002" spans="1:10" s="1" customFormat="1" ht="22.5" x14ac:dyDescent="0.2">
      <c r="A1002" s="18">
        <v>0.48</v>
      </c>
      <c r="B1002" s="19">
        <f t="shared" si="269"/>
        <v>2.2908676527677727E-2</v>
      </c>
      <c r="C1002" s="40">
        <f t="shared" si="237"/>
        <v>0</v>
      </c>
      <c r="D1002" s="35">
        <f t="shared" ref="D1002:I1002" si="286">D281/D487</f>
        <v>0</v>
      </c>
      <c r="E1002" s="35">
        <f t="shared" si="286"/>
        <v>0</v>
      </c>
      <c r="F1002" s="35">
        <f t="shared" si="286"/>
        <v>0</v>
      </c>
      <c r="G1002" s="35">
        <f t="shared" si="286"/>
        <v>61.722057772671356</v>
      </c>
      <c r="H1002" s="35">
        <f t="shared" si="286"/>
        <v>96.355255058876324</v>
      </c>
      <c r="I1002" s="35">
        <f t="shared" si="286"/>
        <v>100.56348331803066</v>
      </c>
      <c r="J1002" s="33"/>
    </row>
    <row r="1003" spans="1:10" s="1" customFormat="1" ht="22.5" x14ac:dyDescent="0.2">
      <c r="A1003" s="18">
        <v>0.49</v>
      </c>
      <c r="B1003" s="19">
        <f t="shared" si="269"/>
        <v>2.6915348039269163E-2</v>
      </c>
      <c r="C1003" s="40">
        <f t="shared" si="237"/>
        <v>0</v>
      </c>
      <c r="D1003" s="35">
        <f t="shared" ref="D1003:I1003" si="287">D282/D488</f>
        <v>0</v>
      </c>
      <c r="E1003" s="35">
        <f t="shared" si="287"/>
        <v>0</v>
      </c>
      <c r="F1003" s="35">
        <f t="shared" si="287"/>
        <v>0</v>
      </c>
      <c r="G1003" s="35">
        <f t="shared" si="287"/>
        <v>70.765516451502776</v>
      </c>
      <c r="H1003" s="35">
        <f t="shared" si="287"/>
        <v>106.86914393368082</v>
      </c>
      <c r="I1003" s="35">
        <f t="shared" si="287"/>
        <v>110.99868842129555</v>
      </c>
      <c r="J1003" s="33"/>
    </row>
    <row r="1004" spans="1:10" s="1" customFormat="1" ht="22.5" x14ac:dyDescent="0.2">
      <c r="A1004" s="18">
        <v>0.5</v>
      </c>
      <c r="B1004" s="19">
        <f t="shared" si="269"/>
        <v>3.1622776601683798E-2</v>
      </c>
      <c r="C1004" s="40">
        <f t="shared" si="237"/>
        <v>0</v>
      </c>
      <c r="D1004" s="35">
        <f t="shared" ref="D1004:I1004" si="288">D283/D489</f>
        <v>0</v>
      </c>
      <c r="E1004" s="35">
        <f t="shared" si="288"/>
        <v>0</v>
      </c>
      <c r="F1004" s="35">
        <f t="shared" si="288"/>
        <v>0</v>
      </c>
      <c r="G1004" s="35">
        <f t="shared" si="288"/>
        <v>80.904935717466415</v>
      </c>
      <c r="H1004" s="35">
        <f t="shared" si="288"/>
        <v>118.2281326610606</v>
      </c>
      <c r="I1004" s="35">
        <f t="shared" si="288"/>
        <v>122.25186023193731</v>
      </c>
      <c r="J1004" s="33"/>
    </row>
    <row r="1005" spans="1:10" s="1" customFormat="1" ht="22.5" x14ac:dyDescent="0.2">
      <c r="A1005" s="18">
        <v>0.51</v>
      </c>
      <c r="B1005" s="19">
        <f t="shared" si="269"/>
        <v>3.715352290971724E-2</v>
      </c>
      <c r="C1005" s="40">
        <f t="shared" si="237"/>
        <v>0</v>
      </c>
      <c r="D1005" s="35">
        <f t="shared" ref="D1005:I1005" si="289">D284/D490</f>
        <v>0</v>
      </c>
      <c r="E1005" s="35">
        <f t="shared" si="289"/>
        <v>0</v>
      </c>
      <c r="F1005" s="35">
        <f t="shared" si="289"/>
        <v>0</v>
      </c>
      <c r="G1005" s="35">
        <f t="shared" si="289"/>
        <v>92.222091990261646</v>
      </c>
      <c r="H1005" s="35">
        <f t="shared" si="289"/>
        <v>130.48644887889151</v>
      </c>
      <c r="I1005" s="35">
        <f t="shared" si="289"/>
        <v>134.38170745117787</v>
      </c>
      <c r="J1005" s="33"/>
    </row>
    <row r="1006" spans="1:10" s="1" customFormat="1" ht="22.5" x14ac:dyDescent="0.2">
      <c r="A1006" s="18">
        <v>0.52</v>
      </c>
      <c r="B1006" s="19">
        <f t="shared" si="269"/>
        <v>4.3651583224016632E-2</v>
      </c>
      <c r="C1006" s="40">
        <f t="shared" si="237"/>
        <v>0</v>
      </c>
      <c r="D1006" s="35">
        <f t="shared" ref="D1006:I1006" si="290">D285/D491</f>
        <v>0</v>
      </c>
      <c r="E1006" s="35">
        <f t="shared" si="290"/>
        <v>0</v>
      </c>
      <c r="F1006" s="35">
        <f t="shared" si="290"/>
        <v>0</v>
      </c>
      <c r="G1006" s="35">
        <f t="shared" si="290"/>
        <v>104.7969654125263</v>
      </c>
      <c r="H1006" s="35">
        <f t="shared" si="290"/>
        <v>143.70537554806918</v>
      </c>
      <c r="I1006" s="35">
        <f t="shared" si="290"/>
        <v>147.34358614040008</v>
      </c>
      <c r="J1006" s="33"/>
    </row>
    <row r="1007" spans="1:10" s="1" customFormat="1" ht="22.5" x14ac:dyDescent="0.2">
      <c r="A1007" s="18">
        <v>0.53</v>
      </c>
      <c r="B1007" s="19">
        <f t="shared" si="269"/>
        <v>5.1286138399136497E-2</v>
      </c>
      <c r="C1007" s="40">
        <f t="shared" si="237"/>
        <v>0</v>
      </c>
      <c r="D1007" s="35">
        <f t="shared" ref="D1007:I1007" si="291">D286/D492</f>
        <v>0</v>
      </c>
      <c r="E1007" s="35">
        <f t="shared" si="291"/>
        <v>0</v>
      </c>
      <c r="F1007" s="35">
        <f t="shared" si="291"/>
        <v>0</v>
      </c>
      <c r="G1007" s="35">
        <f t="shared" si="291"/>
        <v>118.70758199775362</v>
      </c>
      <c r="H1007" s="35">
        <f t="shared" si="291"/>
        <v>157.95397486078778</v>
      </c>
      <c r="I1007" s="35">
        <f t="shared" si="291"/>
        <v>147.93738990893459</v>
      </c>
      <c r="J1007" s="33"/>
    </row>
    <row r="1008" spans="1:10" s="1" customFormat="1" ht="22.5" x14ac:dyDescent="0.2">
      <c r="A1008" s="18">
        <v>0.54</v>
      </c>
      <c r="B1008" s="19">
        <f t="shared" si="269"/>
        <v>6.0255958607435857E-2</v>
      </c>
      <c r="C1008" s="40">
        <f t="shared" si="237"/>
        <v>0</v>
      </c>
      <c r="D1008" s="35">
        <f t="shared" ref="D1008:I1008" si="292">D287/D493</f>
        <v>0</v>
      </c>
      <c r="E1008" s="35">
        <f t="shared" si="292"/>
        <v>0</v>
      </c>
      <c r="F1008" s="35">
        <f t="shared" si="292"/>
        <v>0</v>
      </c>
      <c r="G1008" s="35">
        <f t="shared" si="292"/>
        <v>134.03041467457302</v>
      </c>
      <c r="H1008" s="35">
        <f t="shared" si="292"/>
        <v>173.30972206525169</v>
      </c>
      <c r="I1008" s="35">
        <f t="shared" si="292"/>
        <v>148.44658231370383</v>
      </c>
      <c r="J1008" s="33"/>
    </row>
    <row r="1009" spans="1:10" s="1" customFormat="1" ht="22.5" x14ac:dyDescent="0.2">
      <c r="A1009" s="18">
        <v>0.55000000000000004</v>
      </c>
      <c r="B1009" s="19">
        <f t="shared" si="269"/>
        <v>7.079457843841383E-2</v>
      </c>
      <c r="C1009" s="40">
        <f t="shared" si="237"/>
        <v>0</v>
      </c>
      <c r="D1009" s="35">
        <f t="shared" ref="D1009:I1009" si="293">D288/D494</f>
        <v>0</v>
      </c>
      <c r="E1009" s="35">
        <f t="shared" si="293"/>
        <v>0</v>
      </c>
      <c r="F1009" s="35">
        <f t="shared" si="293"/>
        <v>0</v>
      </c>
      <c r="G1009" s="35">
        <f t="shared" si="293"/>
        <v>150.8413848284757</v>
      </c>
      <c r="H1009" s="35">
        <f t="shared" si="293"/>
        <v>189.85907435026408</v>
      </c>
      <c r="I1009" s="35">
        <f t="shared" si="293"/>
        <v>148.88274482210346</v>
      </c>
      <c r="J1009" s="33"/>
    </row>
    <row r="1010" spans="1:10" s="1" customFormat="1" ht="22.5" x14ac:dyDescent="0.2">
      <c r="A1010" s="18">
        <v>0.56000000000000005</v>
      </c>
      <c r="B1010" s="19">
        <f t="shared" si="269"/>
        <v>8.3176377110267249E-2</v>
      </c>
      <c r="C1010" s="40">
        <f t="shared" si="237"/>
        <v>0</v>
      </c>
      <c r="D1010" s="35">
        <f t="shared" ref="D1010:I1010" si="294">D289/D495</f>
        <v>0</v>
      </c>
      <c r="E1010" s="35">
        <f t="shared" si="294"/>
        <v>0</v>
      </c>
      <c r="F1010" s="35">
        <f t="shared" si="294"/>
        <v>0</v>
      </c>
      <c r="G1010" s="35">
        <f t="shared" si="294"/>
        <v>169.2174367809184</v>
      </c>
      <c r="H1010" s="35">
        <f t="shared" si="294"/>
        <v>207.69800443165482</v>
      </c>
      <c r="I1010" s="35">
        <f t="shared" si="294"/>
        <v>149.25600352051566</v>
      </c>
      <c r="J1010" s="33"/>
    </row>
    <row r="1011" spans="1:10" s="1" customFormat="1" ht="22.5" x14ac:dyDescent="0.2">
      <c r="A1011" s="18">
        <v>0.56999999999999995</v>
      </c>
      <c r="B1011" s="19">
        <f t="shared" si="269"/>
        <v>9.7723722095581E-2</v>
      </c>
      <c r="C1011" s="40">
        <f t="shared" si="237"/>
        <v>0</v>
      </c>
      <c r="D1011" s="35">
        <f t="shared" ref="D1011:I1011" si="295">D290/D496</f>
        <v>0</v>
      </c>
      <c r="E1011" s="35">
        <f t="shared" si="295"/>
        <v>0</v>
      </c>
      <c r="F1011" s="35">
        <f t="shared" si="295"/>
        <v>0</v>
      </c>
      <c r="G1011" s="35">
        <f t="shared" si="295"/>
        <v>189.23859129537701</v>
      </c>
      <c r="H1011" s="35">
        <f t="shared" si="295"/>
        <v>226.93252881647581</v>
      </c>
      <c r="I1011" s="35">
        <f t="shared" si="295"/>
        <v>149.57517574627818</v>
      </c>
      <c r="J1011" s="33"/>
    </row>
    <row r="1012" spans="1:10" s="1" customFormat="1" ht="22.5" x14ac:dyDescent="0.2">
      <c r="A1012" s="18">
        <v>0.57999999999999996</v>
      </c>
      <c r="B1012" s="19">
        <f t="shared" si="269"/>
        <v>0.11481536214968832</v>
      </c>
      <c r="C1012" s="40">
        <f t="shared" si="237"/>
        <v>0</v>
      </c>
      <c r="D1012" s="35">
        <f t="shared" ref="D1012:I1012" si="296">D291/D497</f>
        <v>0</v>
      </c>
      <c r="E1012" s="35">
        <f t="shared" si="296"/>
        <v>0</v>
      </c>
      <c r="F1012" s="35">
        <f t="shared" si="296"/>
        <v>0</v>
      </c>
      <c r="G1012" s="35">
        <f t="shared" si="296"/>
        <v>210.99033427515644</v>
      </c>
      <c r="H1012" s="35">
        <f t="shared" si="296"/>
        <v>247.67925826733278</v>
      </c>
      <c r="I1012" s="35">
        <f t="shared" si="296"/>
        <v>149.84791269737764</v>
      </c>
      <c r="J1012" s="33"/>
    </row>
    <row r="1013" spans="1:10" s="1" customFormat="1" ht="22.5" x14ac:dyDescent="0.2">
      <c r="A1013" s="18">
        <v>0.59</v>
      </c>
      <c r="B1013" s="19">
        <f t="shared" si="269"/>
        <v>0.1348962882591653</v>
      </c>
      <c r="C1013" s="40">
        <f t="shared" si="237"/>
        <v>0</v>
      </c>
      <c r="D1013" s="35">
        <f t="shared" ref="D1013:I1013" si="297">D292/D498</f>
        <v>0</v>
      </c>
      <c r="E1013" s="35">
        <f t="shared" si="297"/>
        <v>0</v>
      </c>
      <c r="F1013" s="35">
        <f t="shared" si="297"/>
        <v>0</v>
      </c>
      <c r="G1013" s="35">
        <f t="shared" si="297"/>
        <v>234.56617284636604</v>
      </c>
      <c r="H1013" s="35">
        <f t="shared" si="297"/>
        <v>270.06599407627698</v>
      </c>
      <c r="I1013" s="35">
        <f t="shared" si="297"/>
        <v>150.08083425978037</v>
      </c>
      <c r="J1013" s="33"/>
    </row>
    <row r="1014" spans="1:10" s="1" customFormat="1" ht="22.5" x14ac:dyDescent="0.2">
      <c r="A1014" s="18">
        <v>0.6</v>
      </c>
      <c r="B1014" s="19">
        <f t="shared" si="269"/>
        <v>0.15848931924611148</v>
      </c>
      <c r="C1014" s="40">
        <f t="shared" si="237"/>
        <v>0</v>
      </c>
      <c r="D1014" s="35">
        <f t="shared" ref="D1014:I1014" si="298">D293/D499</f>
        <v>0</v>
      </c>
      <c r="E1014" s="35">
        <f t="shared" si="298"/>
        <v>0</v>
      </c>
      <c r="F1014" s="35">
        <f t="shared" si="298"/>
        <v>0</v>
      </c>
      <c r="G1014" s="35">
        <f t="shared" si="298"/>
        <v>260.07019581394428</v>
      </c>
      <c r="H1014" s="35">
        <f t="shared" si="298"/>
        <v>294.23238944188154</v>
      </c>
      <c r="I1014" s="35">
        <f t="shared" si="298"/>
        <v>150.27965385389439</v>
      </c>
      <c r="J1014" s="33"/>
    </row>
    <row r="1015" spans="1:10" s="1" customFormat="1" ht="22.5" x14ac:dyDescent="0.2">
      <c r="A1015" s="18">
        <v>0.61</v>
      </c>
      <c r="B1015" s="19">
        <f t="shared" si="269"/>
        <v>0.18620871366628677</v>
      </c>
      <c r="C1015" s="40">
        <f t="shared" si="237"/>
        <v>0</v>
      </c>
      <c r="D1015" s="35">
        <f t="shared" ref="D1015:I1015" si="299">D294/D500</f>
        <v>0</v>
      </c>
      <c r="E1015" s="35">
        <f t="shared" si="299"/>
        <v>0</v>
      </c>
      <c r="F1015" s="35">
        <f t="shared" si="299"/>
        <v>0</v>
      </c>
      <c r="G1015" s="35">
        <f t="shared" si="299"/>
        <v>287.61950489886044</v>
      </c>
      <c r="H1015" s="35">
        <f t="shared" si="299"/>
        <v>320.33069123623352</v>
      </c>
      <c r="I1015" s="35">
        <f t="shared" si="299"/>
        <v>150.44929222618401</v>
      </c>
      <c r="J1015" s="33"/>
    </row>
    <row r="1016" spans="1:10" s="1" customFormat="1" ht="22.5" x14ac:dyDescent="0.2">
      <c r="A1016" s="18">
        <v>0.62</v>
      </c>
      <c r="B1016" s="19">
        <f t="shared" si="269"/>
        <v>0.21877616239495551</v>
      </c>
      <c r="C1016" s="40">
        <f t="shared" si="237"/>
        <v>0</v>
      </c>
      <c r="D1016" s="35">
        <f t="shared" ref="D1016:I1016" si="300">D295/D501</f>
        <v>0</v>
      </c>
      <c r="E1016" s="35">
        <f t="shared" si="300"/>
        <v>0</v>
      </c>
      <c r="F1016" s="35">
        <f t="shared" si="300"/>
        <v>0</v>
      </c>
      <c r="G1016" s="35">
        <f t="shared" si="300"/>
        <v>317.34642814751754</v>
      </c>
      <c r="H1016" s="35">
        <f t="shared" si="300"/>
        <v>322.53119780862392</v>
      </c>
      <c r="I1016" s="35">
        <f t="shared" si="300"/>
        <v>150.5939798957227</v>
      </c>
      <c r="J1016" s="33"/>
    </row>
    <row r="1017" spans="1:10" s="1" customFormat="1" ht="22.5" x14ac:dyDescent="0.2">
      <c r="A1017" s="18">
        <v>0.63</v>
      </c>
      <c r="B1017" s="19">
        <f t="shared" si="269"/>
        <v>0.2570395782768865</v>
      </c>
      <c r="C1017" s="40">
        <f t="shared" si="237"/>
        <v>0</v>
      </c>
      <c r="D1017" s="35">
        <f t="shared" ref="D1017:I1017" si="301">D296/D502</f>
        <v>0</v>
      </c>
      <c r="E1017" s="35">
        <f t="shared" si="301"/>
        <v>0</v>
      </c>
      <c r="F1017" s="35">
        <f t="shared" si="301"/>
        <v>0</v>
      </c>
      <c r="G1017" s="35">
        <f t="shared" si="301"/>
        <v>349.40047669334206</v>
      </c>
      <c r="H1017" s="35">
        <f t="shared" si="301"/>
        <v>322.79541966300326</v>
      </c>
      <c r="I1017" s="35">
        <f t="shared" si="301"/>
        <v>150.71734849044083</v>
      </c>
      <c r="J1017" s="33"/>
    </row>
    <row r="1018" spans="1:10" s="1" customFormat="1" ht="22.5" x14ac:dyDescent="0.2">
      <c r="A1018" s="18">
        <v>0.64</v>
      </c>
      <c r="B1018" s="19">
        <f t="shared" ref="B1018:B1054" si="302">EsMin*(EsMax/EsMin)^$A1018</f>
        <v>0.3019951720402016</v>
      </c>
      <c r="C1018" s="40">
        <f t="shared" si="237"/>
        <v>0</v>
      </c>
      <c r="D1018" s="35">
        <f t="shared" ref="D1018:I1018" si="303">D297/D503</f>
        <v>0</v>
      </c>
      <c r="E1018" s="35">
        <f t="shared" si="303"/>
        <v>0</v>
      </c>
      <c r="F1018" s="35">
        <f t="shared" si="303"/>
        <v>0</v>
      </c>
      <c r="G1018" s="35">
        <f t="shared" si="303"/>
        <v>383.95005126330994</v>
      </c>
      <c r="H1018" s="35">
        <f t="shared" si="303"/>
        <v>323.02065021114419</v>
      </c>
      <c r="I1018" s="35">
        <f t="shared" si="303"/>
        <v>150.82251154092739</v>
      </c>
      <c r="J1018" s="33"/>
    </row>
    <row r="1019" spans="1:10" s="1" customFormat="1" ht="22.5" x14ac:dyDescent="0.2">
      <c r="A1019" s="18">
        <v>0.65</v>
      </c>
      <c r="B1019" s="19">
        <f t="shared" si="302"/>
        <v>0.3548133892335758</v>
      </c>
      <c r="C1019" s="40">
        <f t="shared" ref="C1019:C1054" si="304">(C298/C504)</f>
        <v>0</v>
      </c>
      <c r="D1019" s="35">
        <f t="shared" ref="D1019:I1019" si="305">D298/D504</f>
        <v>0</v>
      </c>
      <c r="E1019" s="35">
        <f t="shared" si="305"/>
        <v>0</v>
      </c>
      <c r="F1019" s="35">
        <f t="shared" si="305"/>
        <v>0</v>
      </c>
      <c r="G1019" s="35">
        <f t="shared" si="305"/>
        <v>421.18393936541446</v>
      </c>
      <c r="H1019" s="35">
        <f t="shared" si="305"/>
        <v>323.21260025394338</v>
      </c>
      <c r="I1019" s="35">
        <f t="shared" si="305"/>
        <v>150.91213549384324</v>
      </c>
      <c r="J1019" s="33"/>
    </row>
    <row r="1020" spans="1:10" s="1" customFormat="1" ht="22.5" x14ac:dyDescent="0.2">
      <c r="A1020" s="18">
        <v>0.66</v>
      </c>
      <c r="B1020" s="19">
        <f t="shared" si="302"/>
        <v>0.41686938347033553</v>
      </c>
      <c r="C1020" s="40">
        <f t="shared" si="304"/>
        <v>0</v>
      </c>
      <c r="D1020" s="35">
        <f t="shared" ref="D1020:I1020" si="306">D299/D505</f>
        <v>0</v>
      </c>
      <c r="E1020" s="35">
        <f t="shared" si="306"/>
        <v>0</v>
      </c>
      <c r="F1020" s="35">
        <f t="shared" si="306"/>
        <v>0</v>
      </c>
      <c r="G1020" s="35">
        <f t="shared" si="306"/>
        <v>461.31266563332287</v>
      </c>
      <c r="H1020" s="35">
        <f t="shared" si="306"/>
        <v>323.37615604300134</v>
      </c>
      <c r="I1020" s="35">
        <f t="shared" si="306"/>
        <v>150.98850180313849</v>
      </c>
      <c r="J1020" s="33"/>
    </row>
    <row r="1021" spans="1:10" s="1" customFormat="1" ht="22.5" x14ac:dyDescent="0.2">
      <c r="A1021" s="18">
        <v>0.67</v>
      </c>
      <c r="B1021" s="19">
        <f t="shared" si="302"/>
        <v>0.48977881936844692</v>
      </c>
      <c r="C1021" s="40">
        <f t="shared" si="304"/>
        <v>0</v>
      </c>
      <c r="D1021" s="35">
        <f t="shared" ref="D1021:I1021" si="307">D300/D506</f>
        <v>0</v>
      </c>
      <c r="E1021" s="35">
        <f t="shared" si="307"/>
        <v>0</v>
      </c>
      <c r="F1021" s="35">
        <f t="shared" si="307"/>
        <v>0</v>
      </c>
      <c r="G1021" s="35">
        <f t="shared" si="307"/>
        <v>504.56976710609359</v>
      </c>
      <c r="H1021" s="35">
        <f t="shared" si="307"/>
        <v>323.51549505405808</v>
      </c>
      <c r="I1021" s="35">
        <f t="shared" si="307"/>
        <v>151.05356098616429</v>
      </c>
      <c r="J1021" s="33"/>
    </row>
    <row r="1022" spans="1:10" s="1" customFormat="1" ht="22.5" x14ac:dyDescent="0.2">
      <c r="A1022" s="18">
        <v>0.68</v>
      </c>
      <c r="B1022" s="19">
        <f t="shared" si="302"/>
        <v>0.57543993733715737</v>
      </c>
      <c r="C1022" s="40">
        <f t="shared" si="304"/>
        <v>0</v>
      </c>
      <c r="D1022" s="35">
        <f t="shared" ref="D1022:I1022" si="308">D301/D507</f>
        <v>0</v>
      </c>
      <c r="E1022" s="35">
        <f t="shared" si="308"/>
        <v>0</v>
      </c>
      <c r="F1022" s="35">
        <f t="shared" si="308"/>
        <v>0</v>
      </c>
      <c r="G1022" s="35">
        <f t="shared" si="308"/>
        <v>551.21306493949965</v>
      </c>
      <c r="H1022" s="35">
        <f t="shared" si="308"/>
        <v>323.63418641803878</v>
      </c>
      <c r="I1022" s="35">
        <f t="shared" si="308"/>
        <v>151.10897951622451</v>
      </c>
      <c r="J1022" s="33"/>
    </row>
    <row r="1023" spans="1:10" s="1" customFormat="1" ht="22.5" x14ac:dyDescent="0.2">
      <c r="A1023" s="18">
        <v>0.69</v>
      </c>
      <c r="B1023" s="19">
        <f t="shared" si="302"/>
        <v>0.67608297539198181</v>
      </c>
      <c r="C1023" s="40">
        <f t="shared" si="304"/>
        <v>0</v>
      </c>
      <c r="D1023" s="35">
        <f t="shared" ref="D1023:I1023" si="309">D302/D508</f>
        <v>0</v>
      </c>
      <c r="E1023" s="35">
        <f t="shared" si="309"/>
        <v>0</v>
      </c>
      <c r="F1023" s="35">
        <f t="shared" si="309"/>
        <v>0</v>
      </c>
      <c r="G1023" s="35">
        <f t="shared" si="309"/>
        <v>601.5259975173343</v>
      </c>
      <c r="H1023" s="35">
        <f t="shared" si="309"/>
        <v>323.73527778329748</v>
      </c>
      <c r="I1023" s="35">
        <f t="shared" si="309"/>
        <v>151.1561803796784</v>
      </c>
      <c r="J1023" s="33"/>
    </row>
    <row r="1024" spans="1:10" s="1" customFormat="1" ht="22.5" x14ac:dyDescent="0.2">
      <c r="A1024" s="18">
        <v>0.7</v>
      </c>
      <c r="B1024" s="19">
        <f t="shared" si="302"/>
        <v>0.79432823472428116</v>
      </c>
      <c r="C1024" s="40">
        <f t="shared" si="304"/>
        <v>0</v>
      </c>
      <c r="D1024" s="35">
        <f t="shared" ref="D1024:I1024" si="310">D303/D509</f>
        <v>0</v>
      </c>
      <c r="E1024" s="35">
        <f t="shared" si="310"/>
        <v>0</v>
      </c>
      <c r="F1024" s="35">
        <f t="shared" si="310"/>
        <v>0</v>
      </c>
      <c r="G1024" s="35">
        <f t="shared" si="310"/>
        <v>655.81907028017793</v>
      </c>
      <c r="H1024" s="35">
        <f t="shared" si="310"/>
        <v>323.82137025506211</v>
      </c>
      <c r="I1024" s="35">
        <f t="shared" si="310"/>
        <v>151.1963780661354</v>
      </c>
      <c r="J1024" s="33"/>
    </row>
    <row r="1025" spans="1:10" s="1" customFormat="1" ht="22.5" x14ac:dyDescent="0.2">
      <c r="A1025" s="18">
        <v>0.71</v>
      </c>
      <c r="B1025" s="19">
        <f t="shared" si="302"/>
        <v>0.93325430079699156</v>
      </c>
      <c r="C1025" s="40">
        <f t="shared" si="304"/>
        <v>0</v>
      </c>
      <c r="D1025" s="35">
        <f t="shared" ref="D1025:I1025" si="311">D304/D510</f>
        <v>0</v>
      </c>
      <c r="E1025" s="35">
        <f t="shared" si="311"/>
        <v>0</v>
      </c>
      <c r="F1025" s="35">
        <f t="shared" si="311"/>
        <v>0</v>
      </c>
      <c r="G1025" s="35">
        <f t="shared" si="311"/>
        <v>714.4314672456868</v>
      </c>
      <c r="H1025" s="35">
        <f t="shared" si="311"/>
        <v>323.89468291349073</v>
      </c>
      <c r="I1025" s="35">
        <f t="shared" si="311"/>
        <v>151.23060869276782</v>
      </c>
      <c r="J1025" s="33"/>
    </row>
    <row r="1026" spans="1:10" s="1" customFormat="1" ht="22.5" x14ac:dyDescent="0.2">
      <c r="A1026" s="18">
        <v>0.72</v>
      </c>
      <c r="B1026" s="19">
        <f t="shared" si="302"/>
        <v>1.0964781961431849</v>
      </c>
      <c r="C1026" s="40">
        <f t="shared" si="304"/>
        <v>0</v>
      </c>
      <c r="D1026" s="35">
        <f t="shared" ref="D1026:I1026" si="312">D305/D511</f>
        <v>0</v>
      </c>
      <c r="E1026" s="35">
        <f t="shared" si="312"/>
        <v>0</v>
      </c>
      <c r="F1026" s="35">
        <f t="shared" si="312"/>
        <v>0</v>
      </c>
      <c r="G1026" s="35">
        <f t="shared" si="312"/>
        <v>719.90163339808385</v>
      </c>
      <c r="H1026" s="35">
        <f t="shared" si="312"/>
        <v>323.95710826197796</v>
      </c>
      <c r="I1026" s="35">
        <f t="shared" si="312"/>
        <v>151.25975589384151</v>
      </c>
      <c r="J1026" s="33"/>
    </row>
    <row r="1027" spans="1:10" s="1" customFormat="1" ht="22.5" x14ac:dyDescent="0.2">
      <c r="A1027" s="18">
        <v>0.73</v>
      </c>
      <c r="B1027" s="19">
        <f t="shared" si="302"/>
        <v>1.2882495516931352</v>
      </c>
      <c r="C1027" s="40">
        <f t="shared" si="304"/>
        <v>0</v>
      </c>
      <c r="D1027" s="35">
        <f t="shared" ref="D1027:I1027" si="313">D306/D512</f>
        <v>0</v>
      </c>
      <c r="E1027" s="35">
        <f t="shared" si="313"/>
        <v>0</v>
      </c>
      <c r="F1027" s="35">
        <f t="shared" si="313"/>
        <v>0</v>
      </c>
      <c r="G1027" s="35">
        <f t="shared" si="313"/>
        <v>720.01974744896506</v>
      </c>
      <c r="H1027" s="35">
        <f t="shared" si="313"/>
        <v>324.01025981018046</v>
      </c>
      <c r="I1027" s="35">
        <f t="shared" si="313"/>
        <v>151.28457303784438</v>
      </c>
      <c r="J1027" s="33"/>
    </row>
    <row r="1028" spans="1:10" s="1" customFormat="1" ht="22.5" x14ac:dyDescent="0.2">
      <c r="A1028" s="18">
        <v>0.74</v>
      </c>
      <c r="B1028" s="19">
        <f t="shared" si="302"/>
        <v>1.5135612484362084</v>
      </c>
      <c r="C1028" s="40">
        <f t="shared" si="304"/>
        <v>0</v>
      </c>
      <c r="D1028" s="35">
        <f t="shared" ref="D1028:I1028" si="314">D307/D513</f>
        <v>0</v>
      </c>
      <c r="E1028" s="35">
        <f t="shared" si="314"/>
        <v>0</v>
      </c>
      <c r="F1028" s="35">
        <f t="shared" si="314"/>
        <v>0</v>
      </c>
      <c r="G1028" s="35">
        <f t="shared" si="314"/>
        <v>720.12030934773122</v>
      </c>
      <c r="H1028" s="35">
        <f t="shared" si="314"/>
        <v>324.05551285644992</v>
      </c>
      <c r="I1028" s="35">
        <f t="shared" si="314"/>
        <v>151.30570226933091</v>
      </c>
      <c r="J1028" s="33"/>
    </row>
    <row r="1029" spans="1:10" s="1" customFormat="1" ht="22.5" x14ac:dyDescent="0.2">
      <c r="A1029" s="18">
        <v>0.75</v>
      </c>
      <c r="B1029" s="19">
        <f t="shared" si="302"/>
        <v>1.7782794100389221</v>
      </c>
      <c r="C1029" s="40">
        <f t="shared" si="304"/>
        <v>0</v>
      </c>
      <c r="D1029" s="35">
        <f t="shared" ref="D1029:I1029" si="315">D308/D514</f>
        <v>0</v>
      </c>
      <c r="E1029" s="35">
        <f t="shared" si="315"/>
        <v>0</v>
      </c>
      <c r="F1029" s="35">
        <f t="shared" si="315"/>
        <v>0</v>
      </c>
      <c r="G1029" s="35">
        <f t="shared" si="315"/>
        <v>720.20592353657264</v>
      </c>
      <c r="H1029" s="35">
        <f t="shared" si="315"/>
        <v>324.09403940473987</v>
      </c>
      <c r="I1029" s="35">
        <f t="shared" si="315"/>
        <v>151.32369081207673</v>
      </c>
      <c r="J1029" s="33"/>
    </row>
    <row r="1030" spans="1:10" s="1" customFormat="1" ht="22.5" x14ac:dyDescent="0.2">
      <c r="A1030" s="18">
        <v>0.76</v>
      </c>
      <c r="B1030" s="19">
        <f t="shared" si="302"/>
        <v>2.089296130854041</v>
      </c>
      <c r="C1030" s="40">
        <f t="shared" si="304"/>
        <v>0</v>
      </c>
      <c r="D1030" s="35">
        <f t="shared" ref="D1030:I1030" si="316">D309/D515</f>
        <v>0</v>
      </c>
      <c r="E1030" s="35">
        <f t="shared" si="316"/>
        <v>0</v>
      </c>
      <c r="F1030" s="35">
        <f t="shared" si="316"/>
        <v>0</v>
      </c>
      <c r="G1030" s="35">
        <f t="shared" si="316"/>
        <v>720.2788090680059</v>
      </c>
      <c r="H1030" s="35">
        <f t="shared" si="316"/>
        <v>324.12683803291617</v>
      </c>
      <c r="I1030" s="35">
        <f t="shared" si="316"/>
        <v>151.3390049149782</v>
      </c>
      <c r="J1030" s="33"/>
    </row>
    <row r="1031" spans="1:10" s="1" customFormat="1" ht="22.5" x14ac:dyDescent="0.2">
      <c r="A1031" s="18">
        <v>0.77</v>
      </c>
      <c r="B1031" s="19">
        <f t="shared" si="302"/>
        <v>2.4547089156850306</v>
      </c>
      <c r="C1031" s="40">
        <f t="shared" si="304"/>
        <v>0</v>
      </c>
      <c r="D1031" s="35">
        <f t="shared" ref="D1031:I1031" si="317">D310/D516</f>
        <v>0</v>
      </c>
      <c r="E1031" s="35">
        <f t="shared" si="317"/>
        <v>0</v>
      </c>
      <c r="F1031" s="35">
        <f t="shared" si="317"/>
        <v>0</v>
      </c>
      <c r="G1031" s="35">
        <f t="shared" si="317"/>
        <v>720.34085633881352</v>
      </c>
      <c r="H1031" s="35">
        <f t="shared" si="317"/>
        <v>324.15475942313662</v>
      </c>
      <c r="I1031" s="35">
        <f t="shared" si="317"/>
        <v>151.35204177251657</v>
      </c>
      <c r="J1031" s="33"/>
    </row>
    <row r="1032" spans="1:10" s="1" customFormat="1" ht="22.5" x14ac:dyDescent="0.2">
      <c r="A1032" s="18">
        <v>0.78</v>
      </c>
      <c r="B1032" s="19">
        <f t="shared" si="302"/>
        <v>2.8840315031266091</v>
      </c>
      <c r="C1032" s="40">
        <f t="shared" si="304"/>
        <v>0</v>
      </c>
      <c r="D1032" s="35">
        <f t="shared" ref="D1032:I1032" si="318">D311/D517</f>
        <v>0</v>
      </c>
      <c r="E1032" s="35">
        <f t="shared" si="318"/>
        <v>0</v>
      </c>
      <c r="F1032" s="35">
        <f t="shared" si="318"/>
        <v>0</v>
      </c>
      <c r="G1032" s="35">
        <f t="shared" si="318"/>
        <v>720.39367555316767</v>
      </c>
      <c r="H1032" s="35">
        <f t="shared" si="318"/>
        <v>324.17852817035003</v>
      </c>
      <c r="I1032" s="35">
        <f t="shared" si="318"/>
        <v>151.36313970742745</v>
      </c>
      <c r="J1032" s="33"/>
    </row>
    <row r="1033" spans="1:10" s="1" customFormat="1" ht="22.5" x14ac:dyDescent="0.2">
      <c r="A1033" s="18">
        <v>0.79</v>
      </c>
      <c r="B1033" s="19">
        <f t="shared" si="302"/>
        <v>3.3884415613920273</v>
      </c>
      <c r="C1033" s="40">
        <f t="shared" si="304"/>
        <v>0</v>
      </c>
      <c r="D1033" s="35">
        <f t="shared" ref="D1033:I1033" si="319">D312/D518</f>
        <v>0</v>
      </c>
      <c r="E1033" s="35">
        <f t="shared" si="319"/>
        <v>0</v>
      </c>
      <c r="F1033" s="35">
        <f t="shared" si="319"/>
        <v>0</v>
      </c>
      <c r="G1033" s="35">
        <f t="shared" si="319"/>
        <v>720.43863809820766</v>
      </c>
      <c r="H1033" s="35">
        <f t="shared" si="319"/>
        <v>324.1987614013853</v>
      </c>
      <c r="I1033" s="35">
        <f t="shared" si="319"/>
        <v>151.37258686419386</v>
      </c>
      <c r="J1033" s="33"/>
    </row>
    <row r="1034" spans="1:10" s="1" customFormat="1" ht="22.5" x14ac:dyDescent="0.2">
      <c r="A1034" s="18">
        <v>0.8</v>
      </c>
      <c r="B1034" s="19">
        <f t="shared" si="302"/>
        <v>3.9810717055349789</v>
      </c>
      <c r="C1034" s="40">
        <f t="shared" si="304"/>
        <v>0</v>
      </c>
      <c r="D1034" s="35">
        <f t="shared" ref="D1034:I1034" si="320">D313/D519</f>
        <v>0</v>
      </c>
      <c r="E1034" s="35">
        <f t="shared" si="320"/>
        <v>0</v>
      </c>
      <c r="F1034" s="35">
        <f t="shared" si="320"/>
        <v>0</v>
      </c>
      <c r="G1034" s="35">
        <f t="shared" si="320"/>
        <v>720.47691185233111</v>
      </c>
      <c r="H1034" s="35">
        <f t="shared" si="320"/>
        <v>324.21598466374917</v>
      </c>
      <c r="I1034" s="35">
        <f t="shared" si="320"/>
        <v>151.38062862773111</v>
      </c>
      <c r="J1034" s="33"/>
    </row>
    <row r="1035" spans="1:10" s="1" customFormat="1" ht="22.5" x14ac:dyDescent="0.2">
      <c r="A1035" s="18">
        <v>0.81</v>
      </c>
      <c r="B1035" s="19">
        <f t="shared" si="302"/>
        <v>4.6773514128719871</v>
      </c>
      <c r="C1035" s="40">
        <f t="shared" si="304"/>
        <v>0</v>
      </c>
      <c r="D1035" s="35">
        <f t="shared" ref="D1035:I1035" si="321">D314/D520</f>
        <v>0</v>
      </c>
      <c r="E1035" s="35">
        <f t="shared" si="321"/>
        <v>0</v>
      </c>
      <c r="F1035" s="35">
        <f t="shared" si="321"/>
        <v>0</v>
      </c>
      <c r="G1035" s="35">
        <f t="shared" si="321"/>
        <v>720.50949130411686</v>
      </c>
      <c r="H1035" s="35">
        <f t="shared" si="321"/>
        <v>324.2306454791991</v>
      </c>
      <c r="I1035" s="35">
        <f t="shared" si="321"/>
        <v>151.38747395172496</v>
      </c>
      <c r="J1035" s="33"/>
    </row>
    <row r="1036" spans="1:10" s="1" customFormat="1" ht="22.5" x14ac:dyDescent="0.2">
      <c r="A1036" s="18">
        <v>0.82</v>
      </c>
      <c r="B1036" s="19">
        <f t="shared" si="302"/>
        <v>5.4954087385762476</v>
      </c>
      <c r="C1036" s="40">
        <f t="shared" si="304"/>
        <v>0</v>
      </c>
      <c r="D1036" s="35">
        <f t="shared" ref="D1036:I1036" si="322">D315/D521</f>
        <v>0</v>
      </c>
      <c r="E1036" s="35">
        <f t="shared" si="322"/>
        <v>0</v>
      </c>
      <c r="F1036" s="35">
        <f t="shared" si="322"/>
        <v>0</v>
      </c>
      <c r="G1036" s="35">
        <f t="shared" si="322"/>
        <v>720.53722323605155</v>
      </c>
      <c r="H1036" s="35">
        <f t="shared" si="322"/>
        <v>324.243124901469</v>
      </c>
      <c r="I1036" s="35">
        <f t="shared" si="322"/>
        <v>151.39330075508286</v>
      </c>
      <c r="J1036" s="33"/>
    </row>
    <row r="1037" spans="1:10" s="1" customFormat="1" ht="22.5" x14ac:dyDescent="0.2">
      <c r="A1037" s="18">
        <v>0.83</v>
      </c>
      <c r="B1037" s="19">
        <f t="shared" si="302"/>
        <v>6.4565422903465528</v>
      </c>
      <c r="C1037" s="40">
        <f t="shared" si="304"/>
        <v>0</v>
      </c>
      <c r="D1037" s="35">
        <f t="shared" ref="D1037:I1037" si="323">D316/D522</f>
        <v>0</v>
      </c>
      <c r="E1037" s="35">
        <f t="shared" si="323"/>
        <v>0</v>
      </c>
      <c r="F1037" s="35">
        <f t="shared" si="323"/>
        <v>0</v>
      </c>
      <c r="G1037" s="35">
        <f t="shared" si="323"/>
        <v>720.56082861999073</v>
      </c>
      <c r="H1037" s="35">
        <f t="shared" si="323"/>
        <v>324.25374736926966</v>
      </c>
      <c r="I1037" s="35">
        <f t="shared" si="323"/>
        <v>151.39826052242722</v>
      </c>
      <c r="J1037" s="33"/>
    </row>
    <row r="1038" spans="1:10" s="1" customFormat="1" ht="22.5" x14ac:dyDescent="0.2">
      <c r="A1038" s="18">
        <v>0.84</v>
      </c>
      <c r="B1038" s="19">
        <f t="shared" si="302"/>
        <v>7.5857757502918428</v>
      </c>
      <c r="C1038" s="40">
        <f t="shared" si="304"/>
        <v>0</v>
      </c>
      <c r="D1038" s="35">
        <f t="shared" ref="D1038:I1038" si="324">D317/D523</f>
        <v>0</v>
      </c>
      <c r="E1038" s="35">
        <f t="shared" si="324"/>
        <v>0</v>
      </c>
      <c r="F1038" s="35">
        <f t="shared" si="324"/>
        <v>0</v>
      </c>
      <c r="G1038" s="35">
        <f t="shared" si="324"/>
        <v>720.58092127864302</v>
      </c>
      <c r="H1038" s="35">
        <f t="shared" si="324"/>
        <v>324.26278910399043</v>
      </c>
      <c r="I1038" s="35">
        <f t="shared" si="324"/>
        <v>151.40248222509044</v>
      </c>
      <c r="J1038" s="33"/>
    </row>
    <row r="1039" spans="1:10" s="1" customFormat="1" ht="22.5" x14ac:dyDescent="0.2">
      <c r="A1039" s="18">
        <v>0.85</v>
      </c>
      <c r="B1039" s="19">
        <f t="shared" si="302"/>
        <v>8.9125093813374558</v>
      </c>
      <c r="C1039" s="40">
        <f t="shared" si="304"/>
        <v>0</v>
      </c>
      <c r="D1039" s="35">
        <f t="shared" ref="D1039:I1039" si="325">D318/D524</f>
        <v>0</v>
      </c>
      <c r="E1039" s="35">
        <f t="shared" si="325"/>
        <v>0</v>
      </c>
      <c r="F1039" s="35">
        <f t="shared" si="325"/>
        <v>0</v>
      </c>
      <c r="G1039" s="35">
        <f t="shared" si="325"/>
        <v>720.59802378749202</v>
      </c>
      <c r="H1039" s="35">
        <f t="shared" si="325"/>
        <v>324.27048526559605</v>
      </c>
      <c r="I1039" s="35">
        <f t="shared" si="325"/>
        <v>151.40607566229582</v>
      </c>
      <c r="J1039" s="33"/>
    </row>
    <row r="1040" spans="1:10" s="1" customFormat="1" ht="22.5" x14ac:dyDescent="0.2">
      <c r="A1040" s="18">
        <v>0.86</v>
      </c>
      <c r="B1040" s="19">
        <f t="shared" si="302"/>
        <v>10.471285480509009</v>
      </c>
      <c r="C1040" s="40">
        <f t="shared" si="304"/>
        <v>0</v>
      </c>
      <c r="D1040" s="35">
        <f t="shared" ref="D1040:I1040" si="326">D319/D525</f>
        <v>0</v>
      </c>
      <c r="E1040" s="35">
        <f t="shared" si="326"/>
        <v>0</v>
      </c>
      <c r="F1040" s="35">
        <f t="shared" si="326"/>
        <v>0</v>
      </c>
      <c r="G1040" s="35">
        <f t="shared" si="326"/>
        <v>720.61258102288684</v>
      </c>
      <c r="H1040" s="35">
        <f t="shared" si="326"/>
        <v>324.27703604929212</v>
      </c>
      <c r="I1040" s="35">
        <f t="shared" si="326"/>
        <v>151.40913430776925</v>
      </c>
      <c r="J1040" s="33"/>
    </row>
    <row r="1041" spans="1:13" s="1" customFormat="1" ht="22.5" x14ac:dyDescent="0.2">
      <c r="A1041" s="18">
        <v>0.87</v>
      </c>
      <c r="B1041" s="19">
        <f t="shared" si="302"/>
        <v>12.302687708123822</v>
      </c>
      <c r="C1041" s="40">
        <f t="shared" si="304"/>
        <v>0</v>
      </c>
      <c r="D1041" s="35">
        <f t="shared" ref="D1041:I1041" si="327">D320/D526</f>
        <v>0</v>
      </c>
      <c r="E1041" s="35">
        <f t="shared" si="327"/>
        <v>0</v>
      </c>
      <c r="F1041" s="35">
        <f t="shared" si="327"/>
        <v>0</v>
      </c>
      <c r="G1041" s="35">
        <f t="shared" si="327"/>
        <v>720.62497170301435</v>
      </c>
      <c r="H1041" s="35">
        <f t="shared" si="327"/>
        <v>324.28261187898505</v>
      </c>
      <c r="I1041" s="35">
        <f t="shared" si="327"/>
        <v>151.41173773463274</v>
      </c>
      <c r="J1041" s="33"/>
    </row>
    <row r="1042" spans="1:13" s="1" customFormat="1" ht="22.5" x14ac:dyDescent="0.2">
      <c r="A1042" s="18">
        <v>0.88</v>
      </c>
      <c r="B1042" s="19">
        <f t="shared" si="302"/>
        <v>14.454397707459274</v>
      </c>
      <c r="C1042" s="40">
        <f t="shared" si="304"/>
        <v>0</v>
      </c>
      <c r="D1042" s="35">
        <f t="shared" ref="D1042:I1042" si="328">D321/D527</f>
        <v>0</v>
      </c>
      <c r="E1042" s="35">
        <f t="shared" si="328"/>
        <v>0</v>
      </c>
      <c r="F1042" s="35">
        <f t="shared" si="328"/>
        <v>0</v>
      </c>
      <c r="G1042" s="35">
        <f t="shared" si="328"/>
        <v>720.63551821787655</v>
      </c>
      <c r="H1042" s="35">
        <f t="shared" si="328"/>
        <v>324.28735783079082</v>
      </c>
      <c r="I1042" s="35">
        <f t="shared" si="328"/>
        <v>151.41395368079756</v>
      </c>
      <c r="J1042" s="33"/>
    </row>
    <row r="1043" spans="1:13" s="1" customFormat="1" ht="22.5" x14ac:dyDescent="0.2">
      <c r="A1043" s="18">
        <v>0.89</v>
      </c>
      <c r="B1043" s="19">
        <f t="shared" si="302"/>
        <v>16.982436524617459</v>
      </c>
      <c r="C1043" s="40">
        <f t="shared" si="304"/>
        <v>0</v>
      </c>
      <c r="D1043" s="35">
        <f t="shared" ref="D1043:I1043" si="329">D322/D528</f>
        <v>0</v>
      </c>
      <c r="E1043" s="35">
        <f t="shared" si="329"/>
        <v>0</v>
      </c>
      <c r="F1043" s="35">
        <f t="shared" si="329"/>
        <v>0</v>
      </c>
      <c r="G1043" s="35">
        <f t="shared" si="329"/>
        <v>720.64449500104001</v>
      </c>
      <c r="H1043" s="35">
        <f t="shared" si="329"/>
        <v>324.29139740033781</v>
      </c>
      <c r="I1043" s="35">
        <f t="shared" si="329"/>
        <v>151.41583980796693</v>
      </c>
      <c r="J1043" s="33"/>
    </row>
    <row r="1044" spans="1:13" s="1" customFormat="1" ht="22.5" x14ac:dyDescent="0.2">
      <c r="A1044" s="18">
        <v>0.9</v>
      </c>
      <c r="B1044" s="19">
        <f t="shared" si="302"/>
        <v>19.952623149688801</v>
      </c>
      <c r="C1044" s="40">
        <f t="shared" si="304"/>
        <v>0</v>
      </c>
      <c r="D1044" s="35">
        <f t="shared" ref="D1044:I1044" si="330">D323/D529</f>
        <v>0</v>
      </c>
      <c r="E1044" s="35">
        <f t="shared" si="330"/>
        <v>0</v>
      </c>
      <c r="F1044" s="35">
        <f t="shared" si="330"/>
        <v>0</v>
      </c>
      <c r="G1044" s="35">
        <f t="shared" si="330"/>
        <v>720.65213565883641</v>
      </c>
      <c r="H1044" s="35">
        <f t="shared" si="330"/>
        <v>324.29483571092101</v>
      </c>
      <c r="I1044" s="35">
        <f t="shared" si="330"/>
        <v>151.41744519956424</v>
      </c>
      <c r="J1044" s="33"/>
    </row>
    <row r="1045" spans="1:13" s="1" customFormat="1" ht="22.5" x14ac:dyDescent="0.2">
      <c r="A1045" s="18">
        <v>0.91</v>
      </c>
      <c r="B1045" s="19">
        <f t="shared" si="302"/>
        <v>23.442288153199254</v>
      </c>
      <c r="C1045" s="40">
        <f t="shared" si="304"/>
        <v>0</v>
      </c>
      <c r="D1045" s="35">
        <f t="shared" ref="D1045:I1045" si="331">D324/D530</f>
        <v>0</v>
      </c>
      <c r="E1045" s="35">
        <f t="shared" si="331"/>
        <v>0</v>
      </c>
      <c r="F1045" s="35">
        <f t="shared" si="331"/>
        <v>0</v>
      </c>
      <c r="G1045" s="35">
        <f t="shared" si="331"/>
        <v>720.65863904096261</v>
      </c>
      <c r="H1045" s="35">
        <f t="shared" si="331"/>
        <v>324.2977622452832</v>
      </c>
      <c r="I1045" s="35">
        <f t="shared" si="331"/>
        <v>151.41881163623734</v>
      </c>
      <c r="J1045" s="33"/>
    </row>
    <row r="1046" spans="1:13" s="1" customFormat="1" ht="22.5" x14ac:dyDescent="0.2">
      <c r="A1046" s="18">
        <v>0.92</v>
      </c>
      <c r="B1046" s="19">
        <f t="shared" si="302"/>
        <v>27.542287033381683</v>
      </c>
      <c r="C1046" s="40">
        <f t="shared" si="304"/>
        <v>0</v>
      </c>
      <c r="D1046" s="35">
        <f t="shared" ref="D1046:I1046" si="332">D325/D531</f>
        <v>0</v>
      </c>
      <c r="E1046" s="35">
        <f t="shared" si="332"/>
        <v>0</v>
      </c>
      <c r="F1046" s="35">
        <f t="shared" si="332"/>
        <v>0</v>
      </c>
      <c r="G1046" s="35">
        <f t="shared" si="332"/>
        <v>720.66417440933606</v>
      </c>
      <c r="H1046" s="35">
        <f t="shared" si="332"/>
        <v>324.30025317161005</v>
      </c>
      <c r="I1046" s="35">
        <f t="shared" si="332"/>
        <v>151.41997468189538</v>
      </c>
      <c r="J1046" s="33"/>
    </row>
    <row r="1047" spans="1:13" s="1" customFormat="1" ht="22.5" x14ac:dyDescent="0.2">
      <c r="A1047" s="18">
        <v>0.93</v>
      </c>
      <c r="B1047" s="19">
        <f t="shared" si="302"/>
        <v>32.359365692962889</v>
      </c>
      <c r="C1047" s="40">
        <f t="shared" si="304"/>
        <v>0</v>
      </c>
      <c r="D1047" s="35">
        <f t="shared" ref="D1047:I1047" si="333">D326/D532</f>
        <v>0</v>
      </c>
      <c r="E1047" s="35">
        <f t="shared" si="333"/>
        <v>0</v>
      </c>
      <c r="F1047" s="35">
        <f t="shared" si="333"/>
        <v>0</v>
      </c>
      <c r="G1047" s="35">
        <f t="shared" si="333"/>
        <v>720.66888583890341</v>
      </c>
      <c r="H1047" s="35">
        <f t="shared" si="333"/>
        <v>324.30237332390249</v>
      </c>
      <c r="I1047" s="35">
        <f t="shared" si="333"/>
        <v>151.42096460837033</v>
      </c>
      <c r="J1047" s="33"/>
    </row>
    <row r="1048" spans="1:13" s="1" customFormat="1" ht="22.5" x14ac:dyDescent="0.2">
      <c r="A1048" s="18">
        <v>0.94</v>
      </c>
      <c r="B1048" s="19">
        <f t="shared" si="302"/>
        <v>38.018939632056096</v>
      </c>
      <c r="C1048" s="40">
        <f t="shared" si="304"/>
        <v>0</v>
      </c>
      <c r="D1048" s="35">
        <f t="shared" ref="D1048:I1048" si="334">D327/D533</f>
        <v>0</v>
      </c>
      <c r="E1048" s="35">
        <f t="shared" si="334"/>
        <v>0</v>
      </c>
      <c r="F1048" s="35">
        <f t="shared" si="334"/>
        <v>0</v>
      </c>
      <c r="G1048" s="35">
        <f t="shared" si="334"/>
        <v>720.67289596435273</v>
      </c>
      <c r="H1048" s="35">
        <f t="shared" si="334"/>
        <v>324.30417788800418</v>
      </c>
      <c r="I1048" s="35">
        <f t="shared" si="334"/>
        <v>151.42180718264498</v>
      </c>
      <c r="J1048" s="33"/>
    </row>
    <row r="1049" spans="1:13" s="1" customFormat="1" ht="22.5" x14ac:dyDescent="0.2">
      <c r="A1049" s="18">
        <v>0.95</v>
      </c>
      <c r="B1049" s="19">
        <f t="shared" si="302"/>
        <v>44.668359215096331</v>
      </c>
      <c r="C1049" s="40">
        <f t="shared" si="304"/>
        <v>0</v>
      </c>
      <c r="D1049" s="35">
        <f t="shared" ref="D1049:I1049" si="335">D328/D534</f>
        <v>0</v>
      </c>
      <c r="E1049" s="35">
        <f t="shared" si="335"/>
        <v>0</v>
      </c>
      <c r="F1049" s="35">
        <f t="shared" si="335"/>
        <v>0</v>
      </c>
      <c r="G1049" s="35">
        <f t="shared" si="335"/>
        <v>720.67630916981852</v>
      </c>
      <c r="H1049" s="35">
        <f t="shared" si="335"/>
        <v>324.30571383697458</v>
      </c>
      <c r="I1049" s="35">
        <f t="shared" si="335"/>
        <v>151.42252433704721</v>
      </c>
      <c r="J1049" s="33"/>
    </row>
    <row r="1050" spans="1:13" s="1" customFormat="1" ht="22.5" x14ac:dyDescent="0.2">
      <c r="A1050" s="18">
        <v>0.96</v>
      </c>
      <c r="B1050" s="19">
        <f t="shared" si="302"/>
        <v>52.48074602497725</v>
      </c>
      <c r="C1050" s="40">
        <f t="shared" si="304"/>
        <v>0</v>
      </c>
      <c r="D1050" s="35">
        <f t="shared" ref="D1050:I1050" si="336">D329/D535</f>
        <v>0</v>
      </c>
      <c r="E1050" s="35">
        <f t="shared" si="336"/>
        <v>0</v>
      </c>
      <c r="F1050" s="35">
        <f t="shared" si="336"/>
        <v>0</v>
      </c>
      <c r="G1050" s="35">
        <f t="shared" si="336"/>
        <v>720.67921430429249</v>
      </c>
      <c r="H1050" s="35">
        <f t="shared" si="336"/>
        <v>324.30702115302944</v>
      </c>
      <c r="I1050" s="35">
        <f t="shared" si="336"/>
        <v>151.42313473978976</v>
      </c>
      <c r="J1050" s="33"/>
    </row>
    <row r="1051" spans="1:13" s="1" customFormat="1" ht="22.5" x14ac:dyDescent="0.2">
      <c r="A1051" s="18">
        <v>0.97</v>
      </c>
      <c r="B1051" s="19">
        <f t="shared" si="302"/>
        <v>61.659500186148271</v>
      </c>
      <c r="C1051" s="40">
        <f t="shared" si="304"/>
        <v>0</v>
      </c>
      <c r="D1051" s="35">
        <f t="shared" ref="D1051:I1051" si="337">D330/D536</f>
        <v>0</v>
      </c>
      <c r="E1051" s="35">
        <f t="shared" si="337"/>
        <v>0</v>
      </c>
      <c r="F1051" s="35">
        <f t="shared" si="337"/>
        <v>0</v>
      </c>
      <c r="G1051" s="35">
        <f t="shared" si="337"/>
        <v>720.68168699320097</v>
      </c>
      <c r="H1051" s="35">
        <f t="shared" si="337"/>
        <v>324.30813386775498</v>
      </c>
      <c r="I1051" s="35">
        <f t="shared" si="337"/>
        <v>151.42365428065938</v>
      </c>
      <c r="J1051" s="33"/>
    </row>
    <row r="1052" spans="1:13" s="1" customFormat="1" ht="22.5" x14ac:dyDescent="0.2">
      <c r="A1052" s="18">
        <v>0.98</v>
      </c>
      <c r="B1052" s="19">
        <f t="shared" si="302"/>
        <v>72.443596007499025</v>
      </c>
      <c r="C1052" s="40">
        <f t="shared" si="304"/>
        <v>0</v>
      </c>
      <c r="D1052" s="35">
        <f t="shared" ref="D1052:I1052" si="338">D331/D537</f>
        <v>0</v>
      </c>
      <c r="E1052" s="35">
        <f t="shared" si="338"/>
        <v>0</v>
      </c>
      <c r="F1052" s="35">
        <f t="shared" si="338"/>
        <v>0</v>
      </c>
      <c r="G1052" s="35">
        <f t="shared" si="338"/>
        <v>720.68379160615461</v>
      </c>
      <c r="H1052" s="35">
        <f t="shared" si="338"/>
        <v>324.30908094759877</v>
      </c>
      <c r="I1052" s="35">
        <f t="shared" si="338"/>
        <v>151.42409648446454</v>
      </c>
      <c r="J1052" s="33"/>
    </row>
    <row r="1053" spans="1:13" s="1" customFormat="1" ht="22.5" x14ac:dyDescent="0.2">
      <c r="A1053" s="18">
        <v>0.99</v>
      </c>
      <c r="B1053" s="19">
        <f t="shared" si="302"/>
        <v>85.113803820237763</v>
      </c>
      <c r="C1053" s="40">
        <f t="shared" si="304"/>
        <v>0</v>
      </c>
      <c r="D1053" s="35">
        <f t="shared" ref="D1053:I1053" si="339">D332/D538</f>
        <v>0</v>
      </c>
      <c r="E1053" s="35">
        <f t="shared" si="339"/>
        <v>0</v>
      </c>
      <c r="F1053" s="35">
        <f t="shared" si="339"/>
        <v>0</v>
      </c>
      <c r="G1053" s="35">
        <f t="shared" si="339"/>
        <v>720.68558293197884</v>
      </c>
      <c r="H1053" s="35">
        <f t="shared" si="339"/>
        <v>324.30988704763672</v>
      </c>
      <c r="I1053" s="35">
        <f t="shared" si="339"/>
        <v>151.4244728629784</v>
      </c>
      <c r="J1053" s="33"/>
    </row>
    <row r="1054" spans="1:13" ht="22.5" x14ac:dyDescent="0.2">
      <c r="A1054" s="18">
        <v>1</v>
      </c>
      <c r="B1054" s="19">
        <f t="shared" si="302"/>
        <v>100.00000000000001</v>
      </c>
      <c r="C1054" s="40">
        <f t="shared" si="304"/>
        <v>0</v>
      </c>
      <c r="D1054" s="35">
        <f t="shared" ref="D1054:I1054" si="340">D333/D539</f>
        <v>0</v>
      </c>
      <c r="E1054" s="35">
        <f t="shared" si="340"/>
        <v>0</v>
      </c>
      <c r="F1054" s="35">
        <f t="shared" si="340"/>
        <v>0</v>
      </c>
      <c r="G1054" s="35">
        <f t="shared" si="340"/>
        <v>720.68710760454189</v>
      </c>
      <c r="H1054" s="35">
        <f t="shared" si="340"/>
        <v>324.31057315319839</v>
      </c>
      <c r="I1054" s="35">
        <f t="shared" si="340"/>
        <v>151.42479321452234</v>
      </c>
      <c r="J1054" s="33"/>
      <c r="K1054" s="1"/>
      <c r="L1054" s="1"/>
      <c r="M1054" s="1"/>
    </row>
  </sheetData>
  <sheetProtection algorithmName="SHA-512" hashValue="kC/LB3QYlLF3SRXtfOkWYX+7xqj3sPUc6S1xezBi0MxqUiRXVgep2JxCF7VXz22TQ150BpCi45rq0a4v75Gyew==" saltValue="S5oW1kYIlS5wLB0JGA9yOw==" spinCount="100000" sheet="1" objects="1" scenarios="1"/>
  <dataValidations disablePrompts="1" count="1">
    <dataValidation type="decimal" operator="greaterThan" allowBlank="1" showInputMessage="1" showErrorMessage="1" sqref="C3" xr:uid="{F77EA143-8AB3-4C3F-A844-7190294FD20E}">
      <formula1>0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48D17-4AE4-4121-8DEE-E0D5D3BED774}">
  <dimension ref="A1:M93"/>
  <sheetViews>
    <sheetView workbookViewId="0">
      <selection activeCell="H33" sqref="H33"/>
    </sheetView>
  </sheetViews>
  <sheetFormatPr defaultRowHeight="12.75" x14ac:dyDescent="0.2"/>
  <cols>
    <col min="1" max="1" width="16.5703125" bestFit="1" customWidth="1"/>
    <col min="2" max="2" width="6.7109375" bestFit="1" customWidth="1"/>
    <col min="3" max="3" width="11.85546875" bestFit="1" customWidth="1"/>
    <col min="4" max="4" width="6.7109375" bestFit="1" customWidth="1"/>
    <col min="5" max="5" width="6.7109375" customWidth="1"/>
    <col min="6" max="6" width="17.7109375" bestFit="1" customWidth="1"/>
    <col min="7" max="7" width="12.28515625" bestFit="1" customWidth="1"/>
    <col min="8" max="8" width="13.42578125" bestFit="1" customWidth="1"/>
  </cols>
  <sheetData>
    <row r="1" spans="1:13" ht="15.75" x14ac:dyDescent="0.25">
      <c r="A1" s="77" t="s">
        <v>72</v>
      </c>
      <c r="B1" s="77"/>
      <c r="C1" s="77" t="s">
        <v>73</v>
      </c>
      <c r="D1" s="77"/>
      <c r="E1" s="15"/>
      <c r="G1" s="3" t="s">
        <v>74</v>
      </c>
      <c r="H1" s="3" t="s">
        <v>75</v>
      </c>
    </row>
    <row r="2" spans="1:13" x14ac:dyDescent="0.2">
      <c r="A2" s="11" t="s">
        <v>76</v>
      </c>
      <c r="B2" s="12" t="s">
        <v>77</v>
      </c>
      <c r="C2" s="5" t="s">
        <v>29</v>
      </c>
      <c r="D2" s="5" t="s">
        <v>77</v>
      </c>
      <c r="E2" s="5"/>
      <c r="F2" s="3" t="s">
        <v>78</v>
      </c>
      <c r="G2" s="14" cm="1">
        <f t="array" ref="G2">INDEX(A3:A79,MATCH(MIN(ABS(A3:A79-lambdaNM)),ABS(A3:A79-lambdaNM),0))</f>
        <v>1680</v>
      </c>
      <c r="H2" s="14" cm="1">
        <f t="array" ref="H2">INDEX(C3:C79,MATCH(MIN(ABS(C3:C79-lambdaNM)),ABS(C3:C79-lambdaNM),0))</f>
        <v>1820</v>
      </c>
    </row>
    <row r="3" spans="1:13" x14ac:dyDescent="0.2">
      <c r="A3" s="7">
        <v>400</v>
      </c>
      <c r="B3" s="8">
        <v>48</v>
      </c>
      <c r="C3">
        <v>300</v>
      </c>
      <c r="D3" s="9">
        <v>11.18864112933481</v>
      </c>
      <c r="E3" s="9"/>
      <c r="F3" s="3" t="s">
        <v>77</v>
      </c>
      <c r="G3" s="9">
        <f>VLOOKUP(G2,A3:B79,2)</f>
        <v>0</v>
      </c>
      <c r="H3" s="9">
        <f>VLOOKUP(H2,C3:D79,2)</f>
        <v>2.7686545664073763</v>
      </c>
    </row>
    <row r="4" spans="1:13" x14ac:dyDescent="0.2">
      <c r="A4" s="7">
        <v>420</v>
      </c>
      <c r="B4" s="8">
        <v>43.567450406450938</v>
      </c>
      <c r="C4">
        <v>320</v>
      </c>
      <c r="D4" s="9">
        <v>10.144512647458365</v>
      </c>
      <c r="E4" s="9"/>
    </row>
    <row r="5" spans="1:13" x14ac:dyDescent="0.2">
      <c r="A5" s="7">
        <v>440</v>
      </c>
      <c r="B5" s="8">
        <v>40.37758512604384</v>
      </c>
      <c r="C5">
        <v>340</v>
      </c>
      <c r="D5" s="9">
        <v>10.461233998829261</v>
      </c>
      <c r="E5" s="9"/>
    </row>
    <row r="6" spans="1:13" ht="15.75" x14ac:dyDescent="0.25">
      <c r="A6" s="7">
        <v>460</v>
      </c>
      <c r="B6" s="8">
        <v>40</v>
      </c>
      <c r="C6">
        <v>360</v>
      </c>
      <c r="D6" s="9">
        <v>17.654742311251624</v>
      </c>
      <c r="E6" s="9"/>
      <c r="J6" s="13"/>
    </row>
    <row r="7" spans="1:13" x14ac:dyDescent="0.2">
      <c r="A7" s="7">
        <v>480</v>
      </c>
      <c r="B7" s="8">
        <v>44.223000655723162</v>
      </c>
      <c r="C7">
        <v>380</v>
      </c>
      <c r="D7" s="9">
        <v>29.526555295489676</v>
      </c>
      <c r="E7" s="9"/>
    </row>
    <row r="8" spans="1:13" x14ac:dyDescent="0.2">
      <c r="A8" s="7">
        <v>500</v>
      </c>
      <c r="B8" s="8">
        <v>52</v>
      </c>
      <c r="C8">
        <v>400</v>
      </c>
      <c r="D8" s="9">
        <v>35.766442235726956</v>
      </c>
      <c r="E8" s="9"/>
    </row>
    <row r="9" spans="1:13" x14ac:dyDescent="0.2">
      <c r="A9" s="7">
        <v>520</v>
      </c>
      <c r="B9" s="8">
        <v>58</v>
      </c>
      <c r="C9">
        <v>420</v>
      </c>
      <c r="D9" s="9">
        <v>36.498145060590801</v>
      </c>
      <c r="E9" s="9"/>
      <c r="L9" s="3"/>
      <c r="M9" s="3"/>
    </row>
    <row r="10" spans="1:13" x14ac:dyDescent="0.2">
      <c r="A10" s="7">
        <v>540</v>
      </c>
      <c r="B10" s="8">
        <v>61.369759254955632</v>
      </c>
      <c r="C10">
        <v>440</v>
      </c>
      <c r="D10" s="9">
        <v>35.080937883410606</v>
      </c>
      <c r="E10" s="9"/>
    </row>
    <row r="11" spans="1:13" x14ac:dyDescent="0.2">
      <c r="A11" s="7">
        <v>560</v>
      </c>
      <c r="B11" s="8">
        <v>60</v>
      </c>
      <c r="C11">
        <v>460</v>
      </c>
      <c r="D11" s="9">
        <v>34.900562419788173</v>
      </c>
      <c r="E11" s="9"/>
    </row>
    <row r="12" spans="1:13" x14ac:dyDescent="0.2">
      <c r="A12" s="7">
        <v>580</v>
      </c>
      <c r="B12" s="8">
        <v>57</v>
      </c>
      <c r="C12">
        <v>480</v>
      </c>
      <c r="D12" s="9">
        <v>34.655884518745438</v>
      </c>
      <c r="E12" s="9"/>
      <c r="L12" s="3"/>
      <c r="M12" s="3"/>
    </row>
    <row r="13" spans="1:13" x14ac:dyDescent="0.2">
      <c r="A13" s="7">
        <v>600</v>
      </c>
      <c r="B13" s="8">
        <v>54</v>
      </c>
      <c r="C13">
        <v>500</v>
      </c>
      <c r="D13" s="9">
        <v>33.79014578280534</v>
      </c>
      <c r="E13" s="9"/>
    </row>
    <row r="14" spans="1:13" x14ac:dyDescent="0.2">
      <c r="A14" s="7">
        <v>620</v>
      </c>
      <c r="B14" s="8">
        <v>51.4</v>
      </c>
      <c r="C14">
        <v>520</v>
      </c>
      <c r="D14" s="9">
        <v>33.575845034367418</v>
      </c>
      <c r="E14" s="9"/>
    </row>
    <row r="15" spans="1:13" x14ac:dyDescent="0.2">
      <c r="A15" s="10">
        <v>625</v>
      </c>
      <c r="B15" s="8">
        <v>50.9</v>
      </c>
      <c r="C15">
        <v>540</v>
      </c>
      <c r="D15" s="9">
        <v>33.327813226533976</v>
      </c>
      <c r="E15" s="9"/>
    </row>
    <row r="16" spans="1:13" x14ac:dyDescent="0.2">
      <c r="A16" s="10">
        <v>650</v>
      </c>
      <c r="B16" s="8">
        <v>49</v>
      </c>
      <c r="C16">
        <v>560</v>
      </c>
      <c r="D16" s="9">
        <v>32.754127926044987</v>
      </c>
      <c r="E16" s="9"/>
    </row>
    <row r="17" spans="1:5" x14ac:dyDescent="0.2">
      <c r="A17" s="10">
        <v>675</v>
      </c>
      <c r="B17" s="8">
        <v>47.5</v>
      </c>
      <c r="C17">
        <v>580</v>
      </c>
      <c r="D17" s="9">
        <v>33.556878349952022</v>
      </c>
      <c r="E17" s="9"/>
    </row>
    <row r="18" spans="1:5" x14ac:dyDescent="0.2">
      <c r="A18" s="10">
        <v>700</v>
      </c>
      <c r="B18" s="8">
        <v>45.863364293085652</v>
      </c>
      <c r="C18">
        <v>600</v>
      </c>
      <c r="D18" s="9">
        <v>34.160384565250396</v>
      </c>
      <c r="E18" s="9"/>
    </row>
    <row r="19" spans="1:5" x14ac:dyDescent="0.2">
      <c r="A19" s="10">
        <v>725</v>
      </c>
      <c r="B19" s="8">
        <v>44</v>
      </c>
      <c r="C19">
        <v>620</v>
      </c>
      <c r="D19" s="9">
        <v>33.22352545491637</v>
      </c>
      <c r="E19" s="9"/>
    </row>
    <row r="20" spans="1:5" x14ac:dyDescent="0.2">
      <c r="A20" s="10">
        <v>750</v>
      </c>
      <c r="B20" s="8">
        <v>41.791332967635761</v>
      </c>
      <c r="C20">
        <v>640</v>
      </c>
      <c r="D20" s="9">
        <v>31.765929622931438</v>
      </c>
      <c r="E20" s="9"/>
    </row>
    <row r="21" spans="1:5" x14ac:dyDescent="0.2">
      <c r="A21" s="10">
        <v>775</v>
      </c>
      <c r="B21" s="8">
        <v>38.743037309511301</v>
      </c>
      <c r="C21">
        <v>660</v>
      </c>
      <c r="D21" s="9">
        <v>30.759659698116966</v>
      </c>
      <c r="E21" s="9"/>
    </row>
    <row r="22" spans="1:5" x14ac:dyDescent="0.2">
      <c r="A22" s="10">
        <v>800</v>
      </c>
      <c r="B22" s="8">
        <v>35.819458375125372</v>
      </c>
      <c r="C22">
        <v>680</v>
      </c>
      <c r="D22" s="9">
        <v>28.07362360662361</v>
      </c>
      <c r="E22" s="9"/>
    </row>
    <row r="23" spans="1:5" x14ac:dyDescent="0.2">
      <c r="A23" s="10">
        <v>825</v>
      </c>
      <c r="B23" s="8">
        <v>32.665569680466362</v>
      </c>
      <c r="C23">
        <v>700</v>
      </c>
      <c r="D23" s="9">
        <v>26.577474555878005</v>
      </c>
      <c r="E23" s="9"/>
    </row>
    <row r="24" spans="1:5" x14ac:dyDescent="0.2">
      <c r="A24" s="10">
        <v>850</v>
      </c>
      <c r="B24" s="8">
        <v>30.9</v>
      </c>
      <c r="C24">
        <v>720</v>
      </c>
      <c r="D24" s="9">
        <v>24.348323806869594</v>
      </c>
      <c r="E24" s="9"/>
    </row>
    <row r="25" spans="1:5" x14ac:dyDescent="0.2">
      <c r="A25" s="10">
        <v>875</v>
      </c>
      <c r="B25" s="8">
        <v>29.8</v>
      </c>
      <c r="C25">
        <v>740</v>
      </c>
      <c r="D25" s="9">
        <v>23.238755516158953</v>
      </c>
      <c r="E25" s="9"/>
    </row>
    <row r="26" spans="1:5" x14ac:dyDescent="0.2">
      <c r="A26" s="10">
        <v>900</v>
      </c>
      <c r="B26" s="8">
        <v>29.4</v>
      </c>
      <c r="C26">
        <v>760</v>
      </c>
      <c r="D26" s="9">
        <v>22.447064230652259</v>
      </c>
      <c r="E26" s="9"/>
    </row>
    <row r="27" spans="1:5" x14ac:dyDescent="0.2">
      <c r="A27" s="10">
        <v>920</v>
      </c>
      <c r="B27" s="8">
        <v>29.245000000000001</v>
      </c>
      <c r="C27">
        <v>780</v>
      </c>
      <c r="D27" s="9">
        <v>21.969757565693833</v>
      </c>
      <c r="E27" s="9"/>
    </row>
    <row r="28" spans="1:5" x14ac:dyDescent="0.2">
      <c r="A28" s="10">
        <v>940</v>
      </c>
      <c r="B28" s="8">
        <v>29.032163657116097</v>
      </c>
      <c r="C28">
        <v>800</v>
      </c>
      <c r="D28" s="9">
        <v>21.617373243256242</v>
      </c>
      <c r="E28" s="9"/>
    </row>
    <row r="29" spans="1:5" x14ac:dyDescent="0.2">
      <c r="A29" s="10">
        <v>960</v>
      </c>
      <c r="B29" s="8">
        <v>28.617101237547775</v>
      </c>
      <c r="C29">
        <v>820</v>
      </c>
      <c r="D29" s="9">
        <v>21.507951219512194</v>
      </c>
      <c r="E29" s="9"/>
    </row>
    <row r="30" spans="1:5" x14ac:dyDescent="0.2">
      <c r="A30" s="10">
        <v>980</v>
      </c>
      <c r="B30" s="8">
        <v>28.112023501604746</v>
      </c>
      <c r="C30">
        <v>840</v>
      </c>
      <c r="D30" s="9">
        <v>21.248449133567636</v>
      </c>
      <c r="E30" s="9"/>
    </row>
    <row r="31" spans="1:5" x14ac:dyDescent="0.2">
      <c r="A31" s="10">
        <v>1000</v>
      </c>
      <c r="B31" s="8">
        <v>27.4</v>
      </c>
      <c r="C31">
        <v>860</v>
      </c>
      <c r="D31" s="9">
        <v>20.924423255813952</v>
      </c>
      <c r="E31" s="9"/>
    </row>
    <row r="32" spans="1:5" x14ac:dyDescent="0.2">
      <c r="A32" s="10">
        <v>1020</v>
      </c>
      <c r="B32" s="8">
        <v>26.303935894043597</v>
      </c>
      <c r="C32">
        <v>880</v>
      </c>
      <c r="D32" s="9">
        <v>20.527574991645416</v>
      </c>
      <c r="E32" s="9"/>
    </row>
    <row r="33" spans="1:5" x14ac:dyDescent="0.2">
      <c r="A33" s="10">
        <v>1040</v>
      </c>
      <c r="B33" s="8">
        <v>25.2</v>
      </c>
      <c r="C33">
        <v>900</v>
      </c>
      <c r="D33" s="9">
        <v>19.855155555555555</v>
      </c>
      <c r="E33" s="9"/>
    </row>
    <row r="34" spans="1:5" x14ac:dyDescent="0.2">
      <c r="A34" s="10">
        <v>1060</v>
      </c>
      <c r="B34" s="8">
        <v>23.566982761429919</v>
      </c>
      <c r="C34">
        <v>920</v>
      </c>
      <c r="D34" s="9">
        <v>19.153902784792965</v>
      </c>
      <c r="E34" s="9"/>
    </row>
    <row r="35" spans="1:5" x14ac:dyDescent="0.2">
      <c r="A35" s="10">
        <v>1080</v>
      </c>
      <c r="B35" s="8">
        <v>21.433783811329214</v>
      </c>
      <c r="C35">
        <v>940</v>
      </c>
      <c r="D35" s="9">
        <v>18.305511746687667</v>
      </c>
      <c r="E35" s="9"/>
    </row>
    <row r="36" spans="1:5" x14ac:dyDescent="0.2">
      <c r="A36" s="10">
        <v>1100</v>
      </c>
      <c r="B36" s="8">
        <v>19.5</v>
      </c>
      <c r="C36">
        <v>960</v>
      </c>
      <c r="D36" s="9">
        <v>17.637168722086844</v>
      </c>
      <c r="E36" s="9"/>
    </row>
    <row r="37" spans="1:5" x14ac:dyDescent="0.2">
      <c r="A37" s="10">
        <v>1120</v>
      </c>
      <c r="B37" s="8">
        <v>17.315239111767397</v>
      </c>
      <c r="C37">
        <v>980</v>
      </c>
      <c r="D37" s="9">
        <v>17.129364008536104</v>
      </c>
      <c r="E37" s="9"/>
    </row>
    <row r="38" spans="1:5" x14ac:dyDescent="0.2">
      <c r="A38" s="10">
        <v>1140</v>
      </c>
      <c r="B38" s="8">
        <v>15.912003956613887</v>
      </c>
      <c r="C38">
        <v>1000</v>
      </c>
      <c r="D38" s="9">
        <v>16.128188981576706</v>
      </c>
      <c r="E38" s="9"/>
    </row>
    <row r="39" spans="1:5" x14ac:dyDescent="0.2">
      <c r="A39" s="10">
        <v>1160</v>
      </c>
      <c r="B39" s="8">
        <v>14.285080222395596</v>
      </c>
      <c r="C39">
        <v>1020</v>
      </c>
      <c r="D39" s="9">
        <v>15.258450937021983</v>
      </c>
      <c r="E39" s="9"/>
    </row>
    <row r="40" spans="1:5" x14ac:dyDescent="0.2">
      <c r="A40" s="10">
        <v>1180</v>
      </c>
      <c r="B40" s="8">
        <v>12.736060551593097</v>
      </c>
      <c r="C40">
        <v>1040</v>
      </c>
      <c r="D40" s="9">
        <v>13.736893792681219</v>
      </c>
      <c r="E40" s="9"/>
    </row>
    <row r="41" spans="1:5" x14ac:dyDescent="0.2">
      <c r="A41" s="10">
        <v>1200</v>
      </c>
      <c r="B41" s="8">
        <v>11.160256979601504</v>
      </c>
      <c r="C41">
        <v>1060</v>
      </c>
      <c r="D41" s="9">
        <v>12.70867728743281</v>
      </c>
      <c r="E41" s="9"/>
    </row>
    <row r="42" spans="1:5" x14ac:dyDescent="0.2">
      <c r="A42" s="10">
        <v>1220</v>
      </c>
      <c r="B42" s="8">
        <v>9.908481390383681</v>
      </c>
      <c r="C42">
        <v>1080</v>
      </c>
      <c r="D42" s="9">
        <v>11.474747172678882</v>
      </c>
      <c r="E42" s="9"/>
    </row>
    <row r="43" spans="1:5" x14ac:dyDescent="0.2">
      <c r="A43" s="10">
        <v>1240</v>
      </c>
      <c r="B43" s="8">
        <v>8.6364349599874455</v>
      </c>
      <c r="C43">
        <v>1100</v>
      </c>
      <c r="D43" s="9">
        <v>10.448017764484749</v>
      </c>
      <c r="E43" s="9"/>
    </row>
    <row r="44" spans="1:5" x14ac:dyDescent="0.2">
      <c r="A44" s="10">
        <v>1260</v>
      </c>
      <c r="B44" s="8">
        <v>7.4446944331619918</v>
      </c>
      <c r="C44">
        <v>1120</v>
      </c>
      <c r="D44" s="9">
        <v>9.4685881971451078</v>
      </c>
      <c r="E44" s="9"/>
    </row>
    <row r="45" spans="1:5" x14ac:dyDescent="0.2">
      <c r="A45" s="10">
        <v>1280</v>
      </c>
      <c r="B45" s="8">
        <v>6.4735056121117198</v>
      </c>
      <c r="C45">
        <v>1140</v>
      </c>
      <c r="D45" s="9">
        <v>8.6541085498885177</v>
      </c>
      <c r="E45" s="9"/>
    </row>
    <row r="46" spans="1:5" x14ac:dyDescent="0.2">
      <c r="A46" s="10">
        <v>1300</v>
      </c>
      <c r="B46" s="8">
        <v>5.5990425770981522</v>
      </c>
      <c r="C46">
        <v>1160</v>
      </c>
      <c r="D46" s="9">
        <v>8.1796886158311466</v>
      </c>
      <c r="E46" s="9"/>
    </row>
    <row r="47" spans="1:5" x14ac:dyDescent="0.2">
      <c r="A47" s="10">
        <v>1320</v>
      </c>
      <c r="B47" s="8">
        <v>4.9878724481040253</v>
      </c>
      <c r="C47">
        <v>1180</v>
      </c>
      <c r="D47" s="9">
        <v>7.7952779471470457</v>
      </c>
      <c r="E47" s="9"/>
    </row>
    <row r="48" spans="1:5" x14ac:dyDescent="0.2">
      <c r="A48" s="10">
        <v>1330</v>
      </c>
      <c r="B48" s="8">
        <v>4.8201747637288328</v>
      </c>
      <c r="C48">
        <v>1200</v>
      </c>
      <c r="D48" s="9">
        <v>7.5138534448046936</v>
      </c>
      <c r="E48" s="9"/>
    </row>
    <row r="49" spans="1:5" x14ac:dyDescent="0.2">
      <c r="A49" s="10">
        <v>1340</v>
      </c>
      <c r="B49" s="8">
        <v>4.8201747637288328</v>
      </c>
      <c r="C49">
        <v>1220</v>
      </c>
      <c r="D49" s="9">
        <v>7.30719460131216</v>
      </c>
      <c r="E49" s="9"/>
    </row>
    <row r="50" spans="1:5" x14ac:dyDescent="0.2">
      <c r="A50" s="10">
        <v>1350</v>
      </c>
      <c r="B50" s="8">
        <v>4.6838869239529481</v>
      </c>
      <c r="C50">
        <v>1240</v>
      </c>
      <c r="D50" s="9">
        <v>6.935653923265046</v>
      </c>
      <c r="E50" s="9"/>
    </row>
    <row r="51" spans="1:5" x14ac:dyDescent="0.2">
      <c r="A51" s="10">
        <v>1360</v>
      </c>
      <c r="B51" s="8">
        <v>4.8716993864147424</v>
      </c>
      <c r="C51">
        <v>1260</v>
      </c>
      <c r="D51" s="9">
        <v>6.4904665087085647</v>
      </c>
      <c r="E51" s="9"/>
    </row>
    <row r="52" spans="1:5" x14ac:dyDescent="0.2">
      <c r="A52" s="10">
        <v>1370</v>
      </c>
      <c r="B52" s="8">
        <v>5.0169771494680804</v>
      </c>
      <c r="C52">
        <v>1280</v>
      </c>
      <c r="D52" s="9">
        <v>6.208656179782654</v>
      </c>
      <c r="E52" s="9"/>
    </row>
    <row r="53" spans="1:5" x14ac:dyDescent="0.2">
      <c r="A53" s="10">
        <v>1380</v>
      </c>
      <c r="B53" s="8">
        <v>5.6794560028014027</v>
      </c>
      <c r="C53">
        <v>1300</v>
      </c>
      <c r="D53" s="9">
        <v>6.0029681132766708</v>
      </c>
      <c r="E53" s="9"/>
    </row>
    <row r="54" spans="1:5" x14ac:dyDescent="0.2">
      <c r="A54" s="10">
        <v>1390</v>
      </c>
      <c r="B54" s="8">
        <v>6.3497054208229766</v>
      </c>
      <c r="C54">
        <v>1320</v>
      </c>
      <c r="D54" s="9">
        <v>6.0247782581462772</v>
      </c>
      <c r="E54" s="9"/>
    </row>
    <row r="55" spans="1:5" x14ac:dyDescent="0.2">
      <c r="A55" s="10">
        <v>1400</v>
      </c>
      <c r="B55" s="8">
        <v>7.6428170259344279</v>
      </c>
      <c r="C55">
        <v>1340</v>
      </c>
      <c r="D55" s="9">
        <v>6.0996966986319343</v>
      </c>
      <c r="E55" s="9"/>
    </row>
    <row r="56" spans="1:5" x14ac:dyDescent="0.2">
      <c r="A56" s="10">
        <v>1410</v>
      </c>
      <c r="B56" s="8">
        <v>8.8277697424901298</v>
      </c>
      <c r="C56">
        <v>1360</v>
      </c>
      <c r="D56" s="9">
        <v>6.4847814722161274</v>
      </c>
      <c r="E56" s="9"/>
    </row>
    <row r="57" spans="1:5" x14ac:dyDescent="0.2">
      <c r="A57" s="10">
        <v>1420</v>
      </c>
      <c r="B57" s="8">
        <v>9.9694072092576427</v>
      </c>
      <c r="C57">
        <v>1380</v>
      </c>
      <c r="D57" s="9">
        <v>6.825038188270649</v>
      </c>
      <c r="E57" s="9"/>
    </row>
    <row r="58" spans="1:5" x14ac:dyDescent="0.2">
      <c r="A58" s="10">
        <v>1430</v>
      </c>
      <c r="B58" s="8">
        <v>11.405193847097204</v>
      </c>
      <c r="C58">
        <v>1400</v>
      </c>
      <c r="D58" s="9">
        <v>6.8226515305168292</v>
      </c>
      <c r="E58" s="9"/>
    </row>
    <row r="59" spans="1:5" x14ac:dyDescent="0.2">
      <c r="A59" s="10">
        <v>1440</v>
      </c>
      <c r="B59" s="8">
        <v>12.532538885069425</v>
      </c>
      <c r="C59">
        <v>1420</v>
      </c>
      <c r="D59" s="9">
        <v>6.9419862026787058</v>
      </c>
      <c r="E59" s="9"/>
    </row>
    <row r="60" spans="1:5" x14ac:dyDescent="0.2">
      <c r="A60" s="10">
        <v>1450</v>
      </c>
      <c r="B60" s="8">
        <v>13.209421033650514</v>
      </c>
      <c r="C60">
        <v>1440</v>
      </c>
      <c r="D60" s="9">
        <v>6.7855940403695687</v>
      </c>
      <c r="E60" s="9"/>
    </row>
    <row r="61" spans="1:5" x14ac:dyDescent="0.2">
      <c r="A61" s="10">
        <v>1460</v>
      </c>
      <c r="B61" s="8">
        <v>14.20689295078115</v>
      </c>
      <c r="C61">
        <v>1460</v>
      </c>
      <c r="D61" s="9">
        <v>6.3536651521192118</v>
      </c>
      <c r="E61" s="9"/>
    </row>
    <row r="62" spans="1:5" x14ac:dyDescent="0.2">
      <c r="A62" s="10">
        <v>1470</v>
      </c>
      <c r="B62" s="8">
        <v>14.607031106202834</v>
      </c>
      <c r="C62">
        <v>1480</v>
      </c>
      <c r="D62" s="9">
        <v>5.9482706150749971</v>
      </c>
      <c r="E62" s="9"/>
    </row>
    <row r="63" spans="1:5" x14ac:dyDescent="0.2">
      <c r="A63" s="10">
        <v>1480</v>
      </c>
      <c r="B63" s="8">
        <v>14.463826006394143</v>
      </c>
      <c r="C63">
        <v>1500</v>
      </c>
      <c r="D63" s="9">
        <v>5.2813456863131627</v>
      </c>
      <c r="E63" s="9"/>
    </row>
    <row r="64" spans="1:5" x14ac:dyDescent="0.2">
      <c r="A64" s="10">
        <v>1490</v>
      </c>
      <c r="B64" s="8">
        <v>14.387620055306735</v>
      </c>
      <c r="C64">
        <v>1520</v>
      </c>
      <c r="D64" s="9">
        <v>5.0023545129991014</v>
      </c>
      <c r="E64" s="9"/>
    </row>
    <row r="65" spans="1:5" x14ac:dyDescent="0.2">
      <c r="A65" s="10">
        <v>1500</v>
      </c>
      <c r="B65" s="8">
        <v>13.872196730429255</v>
      </c>
      <c r="C65">
        <v>1540</v>
      </c>
      <c r="D65" s="9">
        <v>4.6321319130307899</v>
      </c>
      <c r="E65" s="9"/>
    </row>
    <row r="66" spans="1:5" x14ac:dyDescent="0.2">
      <c r="A66" s="10">
        <v>1510</v>
      </c>
      <c r="B66" s="8">
        <v>12.86174154560501</v>
      </c>
      <c r="C66">
        <v>1560</v>
      </c>
      <c r="D66" s="9">
        <v>4.2035916642658213</v>
      </c>
      <c r="E66" s="9"/>
    </row>
    <row r="67" spans="1:5" x14ac:dyDescent="0.2">
      <c r="A67" s="10">
        <v>1520</v>
      </c>
      <c r="B67" s="8">
        <v>11.594241615713669</v>
      </c>
      <c r="C67">
        <v>1580</v>
      </c>
      <c r="D67" s="9">
        <v>3.8862650678644459</v>
      </c>
      <c r="E67" s="9"/>
    </row>
    <row r="68" spans="1:5" x14ac:dyDescent="0.2">
      <c r="A68" s="10">
        <v>1530</v>
      </c>
      <c r="B68" s="8">
        <v>10.573038614007764</v>
      </c>
      <c r="C68">
        <v>1600</v>
      </c>
      <c r="D68" s="9">
        <v>3.5064867369396504</v>
      </c>
      <c r="E68" s="9"/>
    </row>
    <row r="69" spans="1:5" x14ac:dyDescent="0.2">
      <c r="A69" s="10">
        <v>1540</v>
      </c>
      <c r="B69" s="8">
        <v>9.2098168534792144</v>
      </c>
      <c r="C69">
        <v>1620</v>
      </c>
      <c r="D69" s="9">
        <v>3.1097141853840053</v>
      </c>
      <c r="E69" s="9"/>
    </row>
    <row r="70" spans="1:5" x14ac:dyDescent="0.2">
      <c r="A70" s="10">
        <v>1550</v>
      </c>
      <c r="B70" s="8">
        <v>8.0670343049487894</v>
      </c>
      <c r="C70">
        <v>1640</v>
      </c>
      <c r="D70" s="9">
        <v>2.8056172970485131</v>
      </c>
      <c r="E70" s="9"/>
    </row>
    <row r="71" spans="1:5" x14ac:dyDescent="0.2">
      <c r="A71" s="10">
        <v>1560</v>
      </c>
      <c r="B71" s="8">
        <v>6.7703682638987628</v>
      </c>
      <c r="C71">
        <v>1660</v>
      </c>
      <c r="D71" s="9">
        <v>2.488314128954682</v>
      </c>
      <c r="E71" s="9"/>
    </row>
    <row r="72" spans="1:5" x14ac:dyDescent="0.2">
      <c r="A72" s="10">
        <v>1570</v>
      </c>
      <c r="B72" s="8">
        <v>5.823923193098965</v>
      </c>
      <c r="C72">
        <v>1680</v>
      </c>
      <c r="D72" s="9">
        <v>2.2495318352059925</v>
      </c>
      <c r="E72" s="9"/>
    </row>
    <row r="73" spans="1:5" x14ac:dyDescent="0.2">
      <c r="A73" s="10">
        <v>1580</v>
      </c>
      <c r="B73" s="8">
        <v>4.726585454949733</v>
      </c>
      <c r="C73">
        <v>1700</v>
      </c>
      <c r="D73" s="9">
        <v>2.0347036792244988</v>
      </c>
      <c r="E73" s="9"/>
    </row>
    <row r="74" spans="1:5" x14ac:dyDescent="0.2">
      <c r="A74" s="10">
        <v>1590</v>
      </c>
      <c r="B74" s="8">
        <v>3.9559284842303719</v>
      </c>
      <c r="C74">
        <v>1720</v>
      </c>
      <c r="D74" s="9">
        <v>1.8745868084261808</v>
      </c>
      <c r="E74" s="9"/>
    </row>
    <row r="75" spans="1:5" x14ac:dyDescent="0.2">
      <c r="A75" s="10">
        <v>1600</v>
      </c>
      <c r="B75" s="8">
        <v>3.1467089611419512</v>
      </c>
      <c r="C75">
        <v>1740</v>
      </c>
      <c r="D75" s="9">
        <v>1.7968002212934493</v>
      </c>
      <c r="E75" s="9"/>
    </row>
    <row r="76" spans="1:5" x14ac:dyDescent="0.2">
      <c r="A76" s="10">
        <v>1620</v>
      </c>
      <c r="B76" s="8">
        <v>2.015786944325062</v>
      </c>
      <c r="C76">
        <v>1760</v>
      </c>
      <c r="D76" s="9">
        <v>1.8665663136390516</v>
      </c>
      <c r="E76" s="9"/>
    </row>
    <row r="77" spans="1:5" x14ac:dyDescent="0.2">
      <c r="A77" s="10">
        <v>1640</v>
      </c>
      <c r="B77" s="8">
        <v>0.87950279720899727</v>
      </c>
      <c r="C77">
        <v>1780</v>
      </c>
      <c r="D77" s="9">
        <v>2.0095781263171317</v>
      </c>
      <c r="E77" s="9"/>
    </row>
    <row r="78" spans="1:5" x14ac:dyDescent="0.2">
      <c r="A78" s="10">
        <v>1660</v>
      </c>
      <c r="B78" s="8">
        <v>0</v>
      </c>
      <c r="C78">
        <v>1800</v>
      </c>
      <c r="D78" s="9">
        <v>2.3071161048689137</v>
      </c>
      <c r="E78" s="9"/>
    </row>
    <row r="79" spans="1:5" x14ac:dyDescent="0.2">
      <c r="A79" s="10">
        <v>1680</v>
      </c>
      <c r="B79" s="8">
        <v>0</v>
      </c>
      <c r="C79">
        <v>1820</v>
      </c>
      <c r="D79" s="9">
        <v>2.7686545664073763</v>
      </c>
      <c r="E79" s="9"/>
    </row>
    <row r="80" spans="1:5" x14ac:dyDescent="0.2">
      <c r="C80">
        <v>1840</v>
      </c>
      <c r="D80" s="9">
        <v>3.578518251223294</v>
      </c>
      <c r="E80" s="9"/>
    </row>
    <row r="81" spans="3:5" x14ac:dyDescent="0.2">
      <c r="C81">
        <v>1860</v>
      </c>
      <c r="D81" s="9">
        <v>4.7392682224142897</v>
      </c>
      <c r="E81" s="9"/>
    </row>
    <row r="82" spans="3:5" x14ac:dyDescent="0.2">
      <c r="C82">
        <v>1880</v>
      </c>
      <c r="D82" s="9">
        <v>5.9922816843687032</v>
      </c>
      <c r="E82" s="9"/>
    </row>
    <row r="83" spans="3:5" x14ac:dyDescent="0.2">
      <c r="C83">
        <v>1900</v>
      </c>
      <c r="D83" s="9">
        <v>6.3780968078815263</v>
      </c>
      <c r="E83" s="9"/>
    </row>
    <row r="84" spans="3:5" x14ac:dyDescent="0.2">
      <c r="C84">
        <v>1920</v>
      </c>
      <c r="D84" s="9">
        <v>6.4187521280217927</v>
      </c>
      <c r="E84" s="9"/>
    </row>
    <row r="85" spans="3:5" x14ac:dyDescent="0.2">
      <c r="C85">
        <v>1940</v>
      </c>
      <c r="D85" s="9">
        <v>5.2506531783723949</v>
      </c>
      <c r="E85" s="9"/>
    </row>
    <row r="86" spans="3:5" x14ac:dyDescent="0.2">
      <c r="C86">
        <v>1960</v>
      </c>
      <c r="D86" s="9">
        <v>3.8038166577492434</v>
      </c>
      <c r="E86" s="9"/>
    </row>
    <row r="87" spans="3:5" x14ac:dyDescent="0.2">
      <c r="C87">
        <v>1980</v>
      </c>
      <c r="D87" s="9">
        <v>2.4290931478864373</v>
      </c>
      <c r="E87" s="9"/>
    </row>
    <row r="88" spans="3:5" x14ac:dyDescent="0.2">
      <c r="C88">
        <v>2000</v>
      </c>
      <c r="D88" s="9">
        <v>1.4034530008221431</v>
      </c>
      <c r="E88" s="9"/>
    </row>
    <row r="89" spans="3:5" x14ac:dyDescent="0.2">
      <c r="C89">
        <v>2020</v>
      </c>
      <c r="D89" s="9">
        <v>0.81315760198136922</v>
      </c>
      <c r="E89" s="9"/>
    </row>
    <row r="90" spans="3:5" x14ac:dyDescent="0.2">
      <c r="C90">
        <v>2040</v>
      </c>
      <c r="D90" s="9">
        <v>0.43710068296981708</v>
      </c>
      <c r="E90" s="9"/>
    </row>
    <row r="91" spans="3:5" x14ac:dyDescent="0.2">
      <c r="C91">
        <v>2060</v>
      </c>
      <c r="D91" s="9">
        <v>0.24764414161163364</v>
      </c>
      <c r="E91" s="9"/>
    </row>
    <row r="92" spans="3:5" x14ac:dyDescent="0.2">
      <c r="C92">
        <v>2080</v>
      </c>
      <c r="D92" s="9">
        <v>0.12894338807260158</v>
      </c>
      <c r="E92" s="9"/>
    </row>
    <row r="93" spans="3:5" x14ac:dyDescent="0.2">
      <c r="C93">
        <v>2100</v>
      </c>
      <c r="D93" s="9">
        <v>7.7902621722846455E-2</v>
      </c>
      <c r="E93" s="9"/>
    </row>
  </sheetData>
  <sheetProtection algorithmName="SHA-512" hashValue="w0yNMp1fbT9AToQ3twIpZVNZnNTj7zLY8+j6TneYZLBkFMCT6Qzwdvjt2tjvIT5XpmTltFfsRm+Z1oE5MpbVew==" saltValue="QGOsiYc1h+eD1lWrS8uEKA==" spinCount="100000" sheet="1" objects="1" scenarios="1"/>
  <mergeCells count="2">
    <mergeCell ref="A1:B1"/>
    <mergeCell ref="C1:D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f7f3caf-efb9-44fb-affa-a6877738575a" xsi:nil="true"/>
    <lcf76f155ced4ddcb4097134ff3c332f xmlns="ef5dc485-7d83-48fe-92a8-a62365e0cb1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58AD7AF92A91448289F8BA47F6DCA6" ma:contentTypeVersion="17" ma:contentTypeDescription="Create a new document." ma:contentTypeScope="" ma:versionID="032ed26a6b5a6cc5c6bbad5b2f8abd57">
  <xsd:schema xmlns:xsd="http://www.w3.org/2001/XMLSchema" xmlns:xs="http://www.w3.org/2001/XMLSchema" xmlns:p="http://schemas.microsoft.com/office/2006/metadata/properties" xmlns:ns2="ef5dc485-7d83-48fe-92a8-a62365e0cb17" xmlns:ns3="0f7f3caf-efb9-44fb-affa-a6877738575a" targetNamespace="http://schemas.microsoft.com/office/2006/metadata/properties" ma:root="true" ma:fieldsID="f2753e3d245982b261aba027c6e8cc3d" ns2:_="" ns3:_="">
    <xsd:import namespace="ef5dc485-7d83-48fe-92a8-a62365e0cb17"/>
    <xsd:import namespace="0f7f3caf-efb9-44fb-affa-a68777385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5dc485-7d83-48fe-92a8-a62365e0cb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a0280bb-22f4-48b6-a09b-a96b02098f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7f3caf-efb9-44fb-affa-a68777385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b60405b-df84-4403-bb7d-6c467aaed232}" ma:internalName="TaxCatchAll" ma:showField="CatchAllData" ma:web="0f7f3caf-efb9-44fb-affa-a68777385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84E214-9EA2-4048-B697-3C662F48A49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B59E5B-BBE1-4519-81A7-72B10CC81E0C}">
  <ds:schemaRefs>
    <ds:schemaRef ds:uri="ef5dc485-7d83-48fe-92a8-a62365e0cb17"/>
    <ds:schemaRef ds:uri="http://schemas.openxmlformats.org/package/2006/metadata/core-properties"/>
    <ds:schemaRef ds:uri="http://purl.org/dc/elements/1.1/"/>
    <ds:schemaRef ds:uri="http://purl.org/dc/dcmitype/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0f7f3caf-efb9-44fb-affa-a6877738575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9DBC367-5A13-4317-A76E-6C65B640BF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5dc485-7d83-48fe-92a8-a62365e0cb17"/>
    <ds:schemaRef ds:uri="0f7f3caf-efb9-44fb-affa-a68777385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45</vt:i4>
      </vt:variant>
    </vt:vector>
  </HeadingPairs>
  <TitlesOfParts>
    <vt:vector size="50" baseType="lpstr">
      <vt:lpstr>Inputs</vt:lpstr>
      <vt:lpstr>Acuros® SWIR</vt:lpstr>
      <vt:lpstr>Acuros® eSWIR</vt:lpstr>
      <vt:lpstr>Calculations</vt:lpstr>
      <vt:lpstr>QE</vt:lpstr>
      <vt:lpstr>Acuros_Idark_densityReference</vt:lpstr>
      <vt:lpstr>bitDepth</vt:lpstr>
      <vt:lpstr>Camera_Name</vt:lpstr>
      <vt:lpstr>Calculations!cConst</vt:lpstr>
      <vt:lpstr>Inputs!cConst</vt:lpstr>
      <vt:lpstr>Inputs!degConst</vt:lpstr>
      <vt:lpstr>elec_to_C</vt:lpstr>
      <vt:lpstr>EsMax</vt:lpstr>
      <vt:lpstr>EsMin</vt:lpstr>
      <vt:lpstr>'Acuros® SWIR'!eSWIR</vt:lpstr>
      <vt:lpstr>eSWIR</vt:lpstr>
      <vt:lpstr>frameRate</vt:lpstr>
      <vt:lpstr>Calculations!FWC</vt:lpstr>
      <vt:lpstr>Inputs!FWC</vt:lpstr>
      <vt:lpstr>Inputs!FWCspec</vt:lpstr>
      <vt:lpstr>Calculations!hConst</vt:lpstr>
      <vt:lpstr>Inputs!hConst</vt:lpstr>
      <vt:lpstr>Idark_Units</vt:lpstr>
      <vt:lpstr>Idark_Val</vt:lpstr>
      <vt:lpstr>IdarkConv</vt:lpstr>
      <vt:lpstr>Calculations!IdarkOpT</vt:lpstr>
      <vt:lpstr>Inputs!IdarkOpT</vt:lpstr>
      <vt:lpstr>Calculations!IdarkRefT</vt:lpstr>
      <vt:lpstr>Inputs!IdarkRefT</vt:lpstr>
      <vt:lpstr>Inputs!kConst</vt:lpstr>
      <vt:lpstr>Calculations!lambda</vt:lpstr>
      <vt:lpstr>Inputs!lambda</vt:lpstr>
      <vt:lpstr>lambdaNM</vt:lpstr>
      <vt:lpstr>OperatingTemp</vt:lpstr>
      <vt:lpstr>Calculations!pixSize</vt:lpstr>
      <vt:lpstr>Inputs!pixSize</vt:lpstr>
      <vt:lpstr>Calculations!pixSizeUM</vt:lpstr>
      <vt:lpstr>Inputs!pixSizeUM</vt:lpstr>
      <vt:lpstr>Calculations!qConst</vt:lpstr>
      <vt:lpstr>Inputs!qConst</vt:lpstr>
      <vt:lpstr>Calculations!QE</vt:lpstr>
      <vt:lpstr>Inputs!QE</vt:lpstr>
      <vt:lpstr>SigmaDRead</vt:lpstr>
      <vt:lpstr>Calculations!Tdouble</vt:lpstr>
      <vt:lpstr>Inputs!Tdouble</vt:lpstr>
      <vt:lpstr>Texp</vt:lpstr>
      <vt:lpstr>tMax</vt:lpstr>
      <vt:lpstr>Top</vt:lpstr>
      <vt:lpstr>Calculations!Tspec</vt:lpstr>
      <vt:lpstr>Inputs!Tspec</vt:lpstr>
    </vt:vector>
  </TitlesOfParts>
  <Manager/>
  <Company>Intuitive Surgical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SNR-DR Calculator</dc:title>
  <dc:subject/>
  <dc:creator>ahilton@swirvisionsystems.com;rstewart@swirvisionsystems.com</dc:creator>
  <cp:keywords>Calculator, SNR, DR</cp:keywords>
  <dc:description/>
  <cp:lastModifiedBy>Robert  Stewart</cp:lastModifiedBy>
  <cp:revision/>
  <dcterms:created xsi:type="dcterms:W3CDTF">2006-02-23T17:55:58Z</dcterms:created>
  <dcterms:modified xsi:type="dcterms:W3CDTF">2023-10-24T16:03:59Z</dcterms:modified>
  <cp:category>Calculators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0x0101004F58AD7AF92A91448289F8BA47F6DCA6</vt:lpwstr>
  </property>
  <property fmtid="{D5CDD505-2E9C-101B-9397-08002B2CF9AE}" pid="3" name="MediaServiceImageTags">
    <vt:lpwstr/>
  </property>
</Properties>
</file>